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22-23\"/>
    </mc:Choice>
  </mc:AlternateContent>
  <xr:revisionPtr revIDLastSave="0" documentId="13_ncr:1_{929A1971-C503-44E5-ACF3-4BBF1DCEA502}" xr6:coauthVersionLast="47" xr6:coauthVersionMax="47" xr10:uidLastSave="{00000000-0000-0000-0000-000000000000}"/>
  <bookViews>
    <workbookView xWindow="45" yWindow="30" windowWidth="23685" windowHeight="13260" xr2:uid="{00000000-000D-0000-FFFF-FFFF00000000}"/>
  </bookViews>
  <sheets>
    <sheet name="pinmoney" sheetId="1" r:id="rId1"/>
    <sheet name="actual money awards" sheetId="2" r:id="rId2"/>
    <sheet name="6_over_avg" sheetId="4" r:id="rId3"/>
    <sheet name="sweeper night" sheetId="3" r:id="rId4"/>
    <sheet name="actual money awards (2)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1" l="1"/>
  <c r="E105" i="1"/>
  <c r="F102" i="1"/>
  <c r="F101" i="1"/>
  <c r="F100" i="1"/>
  <c r="F99" i="1"/>
  <c r="G105" i="1"/>
  <c r="G102" i="1"/>
  <c r="G92" i="1"/>
  <c r="G97" i="1"/>
  <c r="B76" i="1"/>
  <c r="A117" i="1" s="1"/>
  <c r="B77" i="1"/>
  <c r="F31" i="2"/>
  <c r="C36" i="1"/>
  <c r="C6" i="1"/>
  <c r="G5" i="1"/>
  <c r="C5" i="1"/>
  <c r="C10" i="1" l="1"/>
  <c r="F32" i="5"/>
  <c r="E23" i="5"/>
  <c r="E20" i="5"/>
  <c r="E17" i="5"/>
  <c r="E14" i="5"/>
  <c r="E11" i="5"/>
  <c r="E8" i="5"/>
  <c r="D5" i="5"/>
  <c r="D4" i="5"/>
  <c r="D3" i="5"/>
  <c r="D2" i="5"/>
  <c r="E5" i="5" s="1"/>
  <c r="F35" i="5"/>
  <c r="F36" i="5" s="1"/>
  <c r="F43" i="2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12" i="1"/>
  <c r="F77" i="1"/>
  <c r="F76" i="1"/>
  <c r="F4" i="4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D5" i="2"/>
  <c r="D4" i="2"/>
  <c r="D3" i="2"/>
  <c r="D2" i="2"/>
  <c r="E12" i="3"/>
  <c r="B4" i="3"/>
  <c r="E13" i="3" s="1"/>
  <c r="C48" i="1"/>
  <c r="C49" i="1"/>
  <c r="C47" i="1"/>
  <c r="C46" i="1"/>
  <c r="G10" i="1"/>
  <c r="B75" i="1" s="1"/>
  <c r="B35" i="1"/>
  <c r="E14" i="2"/>
  <c r="E23" i="2"/>
  <c r="E20" i="2"/>
  <c r="E17" i="2"/>
  <c r="E11" i="2"/>
  <c r="E8" i="2"/>
  <c r="E135" i="1"/>
  <c r="E134" i="1"/>
  <c r="E133" i="1"/>
  <c r="E132" i="1"/>
  <c r="E131" i="1"/>
  <c r="F75" i="1"/>
  <c r="F35" i="2" l="1"/>
  <c r="F36" i="2" s="1"/>
  <c r="C51" i="1"/>
  <c r="H61" i="1" s="1"/>
  <c r="B68" i="1"/>
  <c r="B74" i="1" s="1"/>
  <c r="D18" i="1"/>
  <c r="F81" i="1"/>
  <c r="B83" i="1" s="1"/>
  <c r="E137" i="1"/>
  <c r="E5" i="2"/>
  <c r="C11" i="1" l="1"/>
  <c r="C15" i="1" s="1"/>
  <c r="B18" i="1" s="1"/>
  <c r="F18" i="1" l="1"/>
  <c r="C22" i="1" s="1"/>
  <c r="C25" i="1"/>
  <c r="D25" i="1" s="1"/>
  <c r="E22" i="1" l="1"/>
  <c r="D22" i="1"/>
  <c r="C27" i="1"/>
  <c r="C31" i="1"/>
  <c r="C30" i="1"/>
  <c r="C24" i="1"/>
  <c r="C23" i="1"/>
  <c r="C29" i="1"/>
  <c r="E29" i="1" s="1"/>
  <c r="C32" i="1"/>
  <c r="E32" i="1" s="1"/>
  <c r="C28" i="1"/>
  <c r="D28" i="1" s="1"/>
  <c r="C26" i="1"/>
  <c r="D26" i="1" s="1"/>
  <c r="C33" i="1"/>
  <c r="D33" i="1" s="1"/>
  <c r="D32" i="1"/>
  <c r="E28" i="1"/>
  <c r="E25" i="1"/>
  <c r="C35" i="1"/>
  <c r="B72" i="1" s="1"/>
  <c r="B80" i="1" s="1"/>
  <c r="B84" i="1" s="1"/>
  <c r="B86" i="1" s="1"/>
  <c r="E30" i="1"/>
  <c r="D30" i="1"/>
  <c r="D29" i="1" l="1"/>
  <c r="E23" i="1"/>
  <c r="D23" i="1"/>
  <c r="E27" i="1"/>
  <c r="D27" i="1"/>
  <c r="D31" i="1"/>
  <c r="E31" i="1"/>
  <c r="E33" i="1"/>
  <c r="E24" i="1"/>
  <c r="D24" i="1"/>
  <c r="E26" i="1"/>
  <c r="A111" i="1"/>
  <c r="A115" i="1" s="1"/>
  <c r="A119" i="1" s="1"/>
  <c r="C129" i="1" s="1"/>
  <c r="C138" i="1" s="1"/>
</calcChain>
</file>

<file path=xl/sharedStrings.xml><?xml version="1.0" encoding="utf-8"?>
<sst xmlns="http://schemas.openxmlformats.org/spreadsheetml/2006/main" count="316" uniqueCount="205">
  <si>
    <t xml:space="preserve">Prize Fund    </t>
  </si>
  <si>
    <t>Secretary fund</t>
  </si>
  <si>
    <t xml:space="preserve">      - misc. expenses</t>
  </si>
  <si>
    <t>==========</t>
  </si>
  <si>
    <t xml:space="preserve">             corrected total=</t>
  </si>
  <si>
    <t xml:space="preserve">  minus awards budget</t>
  </si>
  <si>
    <t>from page 2</t>
  </si>
  <si>
    <t>per win</t>
  </si>
  <si>
    <t>wins*per</t>
  </si>
  <si>
    <t>Team#</t>
  </si>
  <si>
    <t>total wins:</t>
  </si>
  <si>
    <t>/ by 4</t>
  </si>
  <si>
    <t>=========</t>
  </si>
  <si>
    <t xml:space="preserve">  =========</t>
  </si>
  <si>
    <t>Team awards:</t>
  </si>
  <si>
    <t>Individual awards:</t>
  </si>
  <si>
    <t>Men:</t>
  </si>
  <si>
    <t>Women:</t>
  </si>
  <si>
    <t>high scratch series:</t>
  </si>
  <si>
    <t>high scratch game:</t>
  </si>
  <si>
    <t>high handicap series:</t>
  </si>
  <si>
    <t>high handicap game:</t>
  </si>
  <si>
    <t>most improved average:</t>
  </si>
  <si>
    <t>perfect attendance:</t>
  </si>
  <si>
    <t>misc. awards:</t>
  </si>
  <si>
    <t>misc. supplies&amp;costs:</t>
  </si>
  <si>
    <t xml:space="preserve">grand total: </t>
  </si>
  <si>
    <t>Summary:</t>
  </si>
  <si>
    <t>expenses</t>
  </si>
  <si>
    <t>checking account monies</t>
  </si>
  <si>
    <t>secretary money</t>
  </si>
  <si>
    <t>total</t>
  </si>
  <si>
    <t>win amt</t>
  </si>
  <si>
    <t>team pin money pay out amt.</t>
  </si>
  <si>
    <t>per person, per wk</t>
  </si>
  <si>
    <t>equals:</t>
  </si>
  <si>
    <t>divided By</t>
  </si>
  <si>
    <t xml:space="preserve">      -other losses</t>
  </si>
  <si>
    <t>sweeper</t>
  </si>
  <si>
    <t>USBC card/s still owed</t>
  </si>
  <si>
    <t>checking accout monies</t>
  </si>
  <si>
    <t>minus expenses</t>
  </si>
  <si>
    <t>pin money total</t>
  </si>
  <si>
    <t>minus, money held back</t>
  </si>
  <si>
    <t>net amount of cash</t>
  </si>
  <si>
    <t>singles</t>
  </si>
  <si>
    <t>X 1  =</t>
  </si>
  <si>
    <t>ones</t>
  </si>
  <si>
    <t>X 25  =</t>
  </si>
  <si>
    <t>fives</t>
  </si>
  <si>
    <t>X 100  =</t>
  </si>
  <si>
    <t>tens</t>
  </si>
  <si>
    <t>X 200  =</t>
  </si>
  <si>
    <t>twenties</t>
  </si>
  <si>
    <t>X 500  =</t>
  </si>
  <si>
    <t>difference</t>
  </si>
  <si>
    <t>arrearages</t>
  </si>
  <si>
    <t xml:space="preserve">   owe for</t>
  </si>
  <si>
    <t>other</t>
  </si>
  <si>
    <t xml:space="preserve">     </t>
  </si>
  <si>
    <t xml:space="preserve">Trophies and awards Budget  </t>
  </si>
  <si>
    <t>(proposed guideline; actual amounts determined by prize committee)</t>
  </si>
  <si>
    <t xml:space="preserve">    =========</t>
  </si>
  <si>
    <t xml:space="preserve">  ==========</t>
  </si>
  <si>
    <t xml:space="preserve"> ==========</t>
  </si>
  <si>
    <t xml:space="preserve">     ========</t>
  </si>
  <si>
    <t xml:space="preserve">   </t>
  </si>
  <si>
    <t xml:space="preserve">                   money needed=</t>
  </si>
  <si>
    <t>high scratch seriesM:</t>
  </si>
  <si>
    <t>high scratch seriesW:</t>
  </si>
  <si>
    <t>high scratch gameM:</t>
  </si>
  <si>
    <t>high scratch gameW:</t>
  </si>
  <si>
    <t>high handicap seriesM:</t>
  </si>
  <si>
    <t>high handicap seriesW:</t>
  </si>
  <si>
    <t>high handicap gameM:</t>
  </si>
  <si>
    <t>high handicap gameW:</t>
  </si>
  <si>
    <t>most improved averageM:</t>
  </si>
  <si>
    <t>most improved averageW:</t>
  </si>
  <si>
    <t>Tammy Lang</t>
  </si>
  <si>
    <t>John Orcutt</t>
  </si>
  <si>
    <t>Josie Bisler</t>
  </si>
  <si>
    <t>High AverageM:</t>
  </si>
  <si>
    <t>High AverageW:</t>
  </si>
  <si>
    <t>high average</t>
  </si>
  <si>
    <t xml:space="preserve">total possible </t>
  </si>
  <si>
    <t>awards cash</t>
  </si>
  <si>
    <t>sweeper night</t>
  </si>
  <si>
    <t>actual -------&gt;</t>
  </si>
  <si>
    <t>Wednesday Fun Fours</t>
  </si>
  <si>
    <t>cell phone#: 707-695-8024</t>
  </si>
  <si>
    <t>email: jorcutt@sonic.net</t>
  </si>
  <si>
    <t>fax#: 707-595-5474</t>
  </si>
  <si>
    <t xml:space="preserve"> Team total:</t>
  </si>
  <si>
    <t>Money to hold out of team's Pin Money</t>
  </si>
  <si>
    <t xml:space="preserve">** Additional calculations were needed to determine this amount -see additional </t>
  </si>
  <si>
    <t>(4 *30)=120</t>
  </si>
  <si>
    <t>/ by 120</t>
  </si>
  <si>
    <t xml:space="preserve">  - corrections wk1-wk30 </t>
  </si>
  <si>
    <t>1st place:</t>
  </si>
  <si>
    <t>4*60.00=</t>
  </si>
  <si>
    <t>2nd place:</t>
  </si>
  <si>
    <t>4*40.00=</t>
  </si>
  <si>
    <t>3rd place:</t>
  </si>
  <si>
    <t>4*25.00=</t>
  </si>
  <si>
    <t>4th place:</t>
  </si>
  <si>
    <t>**</t>
  </si>
  <si>
    <t>4*30.00=</t>
  </si>
  <si>
    <t>Men</t>
  </si>
  <si>
    <t>Women</t>
  </si>
  <si>
    <t>total:</t>
  </si>
  <si>
    <t>4th: Place</t>
  </si>
  <si>
    <t>4*60</t>
  </si>
  <si>
    <t>4*40</t>
  </si>
  <si>
    <t>4*30</t>
  </si>
  <si>
    <t>4*25</t>
  </si>
  <si>
    <t>Six games over average, two concectutive weeks - 2021-2022:</t>
  </si>
  <si>
    <t>team</t>
  </si>
  <si>
    <t xml:space="preserve">                      Six over average - 2 weeks  (alphabetically &amp; Team number)</t>
  </si>
  <si>
    <t>1st Place</t>
  </si>
  <si>
    <t>2nd Place</t>
  </si>
  <si>
    <t>3rd: Place</t>
  </si>
  <si>
    <t>Team 2</t>
  </si>
  <si>
    <t>Sweeper Lineage wk31</t>
  </si>
  <si>
    <t>=======</t>
  </si>
  <si>
    <t>Awards</t>
  </si>
  <si>
    <t>Sweeper Awards</t>
  </si>
  <si>
    <t>arrearages (held out)</t>
  </si>
  <si>
    <t>owed sweeper (held out)</t>
  </si>
  <si>
    <t>Checking Account#: 108-0040783</t>
  </si>
  <si>
    <t>_____________________________________________________________________________________________</t>
  </si>
  <si>
    <t>Gift Cash for League Officers (3 X 25)</t>
  </si>
  <si>
    <t>(High Handicap Series)</t>
  </si>
  <si>
    <t xml:space="preserve">Sweeper Night awards ( Who _TBD)                                      </t>
  </si>
  <si>
    <t>Pour Decisions</t>
  </si>
  <si>
    <t xml:space="preserve">Sweeper Night awards                                      </t>
  </si>
  <si>
    <t>Wednesday Fun Fours Pinmoney 2022/23 season: (prize fund - trophies) / total wins</t>
  </si>
  <si>
    <t>Wednesday Fun Fours 2022/23 season</t>
  </si>
  <si>
    <t>balance carried over to the 2023/2024 season</t>
  </si>
  <si>
    <t xml:space="preserve">Wednesday Fun Fours: Actual Awards Given out amounts 4/19/2023 </t>
  </si>
  <si>
    <t>Six games over average, two concectutive weeks - 2022-2023:</t>
  </si>
  <si>
    <t>Everyone will receive a Certificate</t>
  </si>
  <si>
    <t>Cindi White</t>
  </si>
  <si>
    <t>Jose Bisler</t>
  </si>
  <si>
    <t>Mike Schirman</t>
  </si>
  <si>
    <t>Devi Sharma</t>
  </si>
  <si>
    <t>Michael Slinsen</t>
  </si>
  <si>
    <t>Gregor Gonzales</t>
  </si>
  <si>
    <t>Mike Doyel</t>
  </si>
  <si>
    <t>Mary Ellen Wernet</t>
  </si>
  <si>
    <t>Ray Kummer</t>
  </si>
  <si>
    <t>Ronnie Carretero</t>
  </si>
  <si>
    <t>Morgan Thomas</t>
  </si>
  <si>
    <t>Kenneth Hanover</t>
  </si>
  <si>
    <t>Tom Woodard</t>
  </si>
  <si>
    <t>Jan Askew</t>
  </si>
  <si>
    <t>(4*12*30*$3.00)</t>
  </si>
  <si>
    <t xml:space="preserve">             4*12*30*$1.00=</t>
  </si>
  <si>
    <t>4*7*2+4*6*28</t>
  </si>
  <si>
    <t>Narrowing It Down</t>
  </si>
  <si>
    <t>Team To Beat</t>
  </si>
  <si>
    <t>Mike Schirman 771</t>
  </si>
  <si>
    <t>Patty Green 584</t>
  </si>
  <si>
    <t>Kenny Mosser 299</t>
  </si>
  <si>
    <t>Jenny Carretero 201</t>
  </si>
  <si>
    <t>Tim Lewallen 821</t>
  </si>
  <si>
    <t>Cindi White 769</t>
  </si>
  <si>
    <t>Sean Robinson 340</t>
  </si>
  <si>
    <t>Josie Bisler 278</t>
  </si>
  <si>
    <t>Kenny Mosser 203</t>
  </si>
  <si>
    <t>Patty Green 161</t>
  </si>
  <si>
    <t>Kenny Mosser +17.58</t>
  </si>
  <si>
    <t>Cindi White +12.57</t>
  </si>
  <si>
    <t>Anthony Farnsworth</t>
  </si>
  <si>
    <t>Matt Clark</t>
  </si>
  <si>
    <t xml:space="preserve">                                   balance 1200-actual award total=</t>
  </si>
  <si>
    <t>DeathRow PinMates</t>
  </si>
  <si>
    <t xml:space="preserve">                           balance $1200.00-total amount above=</t>
  </si>
  <si>
    <t xml:space="preserve">        Total =</t>
  </si>
  <si>
    <t>Andy Thomson</t>
  </si>
  <si>
    <t>Kenny Mosser</t>
  </si>
  <si>
    <t>Wednesday Fun Fours bowling league at Double Decker Lanes 2022/23 season</t>
  </si>
  <si>
    <t>other expenses - Bank Checks</t>
  </si>
  <si>
    <t>Sterling Grey</t>
  </si>
  <si>
    <t>James Willin</t>
  </si>
  <si>
    <t>Spencer Willin</t>
  </si>
  <si>
    <t>Team 1</t>
  </si>
  <si>
    <t>Team 9</t>
  </si>
  <si>
    <t>Bernard O'Cop</t>
  </si>
  <si>
    <t>Ken Hanover</t>
  </si>
  <si>
    <t>Mat Hanover</t>
  </si>
  <si>
    <t>Blake Russell</t>
  </si>
  <si>
    <t>Total</t>
  </si>
  <si>
    <t>Individual</t>
  </si>
  <si>
    <t>Cash withdrawal needed on 4/18/2023 by around 10:00 AM</t>
  </si>
  <si>
    <t>balance as of 04/13/2023</t>
  </si>
  <si>
    <t>Kenny Mosser +18.92</t>
  </si>
  <si>
    <t>MaryEllen Wernet +12.74</t>
  </si>
  <si>
    <t>Kenny Mosser 204</t>
  </si>
  <si>
    <t>Death Row PinMates TBD</t>
  </si>
  <si>
    <t>Narrowing It Down TBD</t>
  </si>
  <si>
    <t>Pour Decisions TBD</t>
  </si>
  <si>
    <t>Team To Beat  TBD</t>
  </si>
  <si>
    <t>difference=</t>
  </si>
  <si>
    <t>Contact:</t>
  </si>
  <si>
    <t>sheet in your team envelope (if needed)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</si>
</sst>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0.0"/>
    <numFmt numFmtId="166" formatCode="&quot;$&quot;#,##0.00"/>
    <numFmt numFmtId="167" formatCode="0.0000"/>
  </numFmts>
  <fonts count="7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quotePrefix="1" applyFont="1"/>
    <xf numFmtId="0" fontId="4" fillId="0" borderId="0" xfId="0" applyFont="1"/>
    <xf numFmtId="0" fontId="5" fillId="0" borderId="0" xfId="0" applyFont="1"/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/>
    </xf>
    <xf numFmtId="164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shrinkToFit="1"/>
    </xf>
    <xf numFmtId="166" fontId="1" fillId="0" borderId="0" xfId="0" applyNumberFormat="1" applyFont="1"/>
    <xf numFmtId="2" fontId="1" fillId="0" borderId="0" xfId="0" quotePrefix="1" applyNumberFormat="1" applyFont="1"/>
    <xf numFmtId="0" fontId="0" fillId="0" borderId="0" xfId="0" applyAlignment="1">
      <alignment horizontal="right"/>
    </xf>
    <xf numFmtId="166" fontId="0" fillId="0" borderId="0" xfId="0" applyNumberFormat="1"/>
    <xf numFmtId="166" fontId="2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7" fontId="1" fillId="0" borderId="0" xfId="0" applyNumberFormat="1" applyFont="1"/>
    <xf numFmtId="0" fontId="1" fillId="0" borderId="7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68</xdr:row>
      <xdr:rowOff>28575</xdr:rowOff>
    </xdr:from>
    <xdr:to>
      <xdr:col>7</xdr:col>
      <xdr:colOff>742950</xdr:colOff>
      <xdr:row>68</xdr:row>
      <xdr:rowOff>76200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D699D38-789D-5B2C-36BC-3B7FF0764425}"/>
            </a:ext>
          </a:extLst>
        </xdr:cNvPr>
        <xdr:cNvCxnSpPr/>
      </xdr:nvCxnSpPr>
      <xdr:spPr>
        <a:xfrm flipV="1">
          <a:off x="19050" y="12192000"/>
          <a:ext cx="6610350" cy="47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190501</xdr:colOff>
      <xdr:row>37</xdr:row>
      <xdr:rowOff>9527</xdr:rowOff>
    </xdr:from>
    <xdr:to>
      <xdr:col>5</xdr:col>
      <xdr:colOff>904875</xdr:colOff>
      <xdr:row>42</xdr:row>
      <xdr:rowOff>95251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CF1C3E-487D-5483-B5AB-ADDFA736BADD}"/>
            </a:ext>
          </a:extLst>
        </xdr:cNvPr>
        <xdr:cNvSpPr txBox="1"/>
      </xdr:nvSpPr>
      <xdr:spPr>
        <a:xfrm>
          <a:off x="1962151" y="7629527"/>
          <a:ext cx="3933824" cy="1038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1st  ($40)  TBD-775                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TBC-772 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2nd ($30) Dustin Campana-726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Alexis Ratajczak-739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3rd ($15)  Morgan Thomson-719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Cindi McElrath-709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4th ($11)  Sean Robinson-716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way tie: 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Tammy Lang, Patty Green, Ginny Ruhl- 708  (total payout $240)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144"/>
  <sheetViews>
    <sheetView tabSelected="1" defaultGridColor="0" topLeftCell="A12" colorId="22" zoomScaleNormal="100" zoomScaleSheetLayoutView="100" workbookViewId="0">
      <selection activeCell="F26" sqref="F26"/>
    </sheetView>
  </sheetViews>
  <sheetFormatPr defaultColWidth="9.77734375" defaultRowHeight="12.75" x14ac:dyDescent="0.2"/>
  <cols>
    <col min="1" max="1" width="9.33203125" style="2" customWidth="1"/>
    <col min="2" max="2" width="10.44140625" style="2" customWidth="1"/>
    <col min="3" max="7" width="9.77734375" style="2"/>
    <col min="8" max="8" width="9.109375" style="2" customWidth="1"/>
    <col min="9" max="9" width="12.109375" style="2" customWidth="1"/>
    <col min="10" max="10" width="7.88671875" style="2" customWidth="1"/>
    <col min="11" max="11" width="12.33203125" style="2" customWidth="1"/>
    <col min="12" max="12" width="7.5546875" style="2" customWidth="1"/>
    <col min="13" max="16384" width="9.77734375" style="2"/>
  </cols>
  <sheetData>
    <row r="1" spans="1:12" x14ac:dyDescent="0.2">
      <c r="A1" s="1"/>
    </row>
    <row r="2" spans="1:12" ht="15.75" x14ac:dyDescent="0.25">
      <c r="A2" s="40" t="s">
        <v>180</v>
      </c>
    </row>
    <row r="3" spans="1:12" x14ac:dyDescent="0.2">
      <c r="J3" s="3"/>
      <c r="L3" s="4"/>
    </row>
    <row r="4" spans="1:12" x14ac:dyDescent="0.2">
      <c r="C4" s="1" t="s">
        <v>0</v>
      </c>
      <c r="G4" s="2" t="s">
        <v>1</v>
      </c>
    </row>
    <row r="5" spans="1:12" x14ac:dyDescent="0.2">
      <c r="A5" s="13" t="s">
        <v>155</v>
      </c>
      <c r="C5" s="5">
        <f>(4*12*30*3)</f>
        <v>4320</v>
      </c>
      <c r="D5" s="5"/>
      <c r="E5" s="2" t="s">
        <v>156</v>
      </c>
      <c r="G5" s="5">
        <f>4*12*30</f>
        <v>1440</v>
      </c>
      <c r="H5" s="5"/>
    </row>
    <row r="6" spans="1:12" x14ac:dyDescent="0.2">
      <c r="A6" s="2" t="s">
        <v>97</v>
      </c>
      <c r="C6" s="5">
        <f>2*3</f>
        <v>6</v>
      </c>
      <c r="G6" s="5">
        <v>2</v>
      </c>
      <c r="K6" s="7"/>
    </row>
    <row r="7" spans="1:12" x14ac:dyDescent="0.2">
      <c r="A7" s="2" t="s">
        <v>59</v>
      </c>
      <c r="C7" s="5"/>
      <c r="G7" s="5"/>
    </row>
    <row r="8" spans="1:12" x14ac:dyDescent="0.2">
      <c r="C8" s="5"/>
      <c r="E8" s="6"/>
      <c r="G8" s="5"/>
      <c r="J8" s="6"/>
      <c r="L8" s="7"/>
    </row>
    <row r="9" spans="1:12" x14ac:dyDescent="0.2">
      <c r="C9" s="5" t="s">
        <v>64</v>
      </c>
      <c r="G9" s="2" t="s">
        <v>64</v>
      </c>
    </row>
    <row r="10" spans="1:12" x14ac:dyDescent="0.2">
      <c r="A10" s="2" t="s">
        <v>4</v>
      </c>
      <c r="C10" s="5">
        <f>C5-SUM(C6:C8)</f>
        <v>4314</v>
      </c>
      <c r="D10" s="5"/>
      <c r="G10" s="5">
        <f>G5-SUM(G6:G8)</f>
        <v>1438</v>
      </c>
      <c r="H10" s="5"/>
    </row>
    <row r="11" spans="1:12" x14ac:dyDescent="0.2">
      <c r="A11" s="2" t="s">
        <v>5</v>
      </c>
      <c r="C11" s="7">
        <f>B68</f>
        <v>1200</v>
      </c>
      <c r="D11" s="2" t="s">
        <v>6</v>
      </c>
      <c r="F11" s="9"/>
    </row>
    <row r="12" spans="1:12" x14ac:dyDescent="0.2">
      <c r="A12" s="2" t="s">
        <v>2</v>
      </c>
      <c r="C12" s="5">
        <v>0</v>
      </c>
      <c r="G12" s="5"/>
    </row>
    <row r="13" spans="1:12" x14ac:dyDescent="0.2">
      <c r="A13" s="8" t="s">
        <v>37</v>
      </c>
      <c r="C13" s="5">
        <v>0</v>
      </c>
    </row>
    <row r="14" spans="1:12" x14ac:dyDescent="0.2">
      <c r="C14" s="2" t="s">
        <v>64</v>
      </c>
      <c r="F14" s="6"/>
      <c r="G14" s="7"/>
    </row>
    <row r="15" spans="1:12" x14ac:dyDescent="0.2">
      <c r="C15" s="7">
        <f>C10-SUM(C11:C13)</f>
        <v>3114</v>
      </c>
      <c r="I15" s="5"/>
    </row>
    <row r="16" spans="1:12" x14ac:dyDescent="0.2">
      <c r="C16" s="7"/>
      <c r="I16" s="5"/>
    </row>
    <row r="17" spans="1:11" x14ac:dyDescent="0.2">
      <c r="A17" s="1" t="s">
        <v>135</v>
      </c>
    </row>
    <row r="18" spans="1:11" x14ac:dyDescent="0.2">
      <c r="B18" s="7">
        <f>C15</f>
        <v>3114</v>
      </c>
      <c r="C18" s="9" t="s">
        <v>36</v>
      </c>
      <c r="D18" s="3">
        <f>B35</f>
        <v>725</v>
      </c>
      <c r="E18" s="9" t="s">
        <v>35</v>
      </c>
      <c r="F18" s="2">
        <f>ROUND(B18/B35,5)</f>
        <v>4.2951699999999997</v>
      </c>
      <c r="G18" s="2" t="s">
        <v>7</v>
      </c>
    </row>
    <row r="19" spans="1:11" x14ac:dyDescent="0.2">
      <c r="D19" s="9"/>
    </row>
    <row r="20" spans="1:11" x14ac:dyDescent="0.2">
      <c r="C20" s="9" t="s">
        <v>8</v>
      </c>
      <c r="D20" s="9"/>
      <c r="E20" s="10" t="s">
        <v>34</v>
      </c>
    </row>
    <row r="21" spans="1:11" x14ac:dyDescent="0.2">
      <c r="A21" s="9" t="s">
        <v>9</v>
      </c>
      <c r="B21" s="9" t="s">
        <v>10</v>
      </c>
      <c r="C21" s="9" t="s">
        <v>32</v>
      </c>
      <c r="D21" s="9" t="s">
        <v>11</v>
      </c>
      <c r="E21" s="9" t="s">
        <v>96</v>
      </c>
      <c r="F21" s="9" t="s">
        <v>95</v>
      </c>
      <c r="G21" s="9"/>
    </row>
    <row r="22" spans="1:11" ht="15" x14ac:dyDescent="0.2">
      <c r="A22">
        <v>1</v>
      </c>
      <c r="B22" s="2">
        <v>65</v>
      </c>
      <c r="C22" s="5">
        <f>ROUND(B22*$F$18,0)</f>
        <v>279</v>
      </c>
      <c r="D22" s="5">
        <f t="shared" ref="D22:D33" si="0">C22/4</f>
        <v>69.75</v>
      </c>
      <c r="E22" s="38">
        <f>ROUND(C22/120,4)</f>
        <v>2.3250000000000002</v>
      </c>
      <c r="F22" s="5" t="s">
        <v>105</v>
      </c>
      <c r="H22" s="11"/>
      <c r="K22" s="7"/>
    </row>
    <row r="23" spans="1:11" ht="15" x14ac:dyDescent="0.2">
      <c r="A23">
        <v>2</v>
      </c>
      <c r="B23" s="2">
        <v>61</v>
      </c>
      <c r="C23" s="5">
        <f>ROUND(B23*$F$18,0)</f>
        <v>262</v>
      </c>
      <c r="D23" s="5">
        <f t="shared" si="0"/>
        <v>65.5</v>
      </c>
      <c r="E23" s="38">
        <f t="shared" ref="E23:E33" si="1">ROUND(C23/120,4)</f>
        <v>2.1833</v>
      </c>
      <c r="F23" s="5" t="s">
        <v>105</v>
      </c>
      <c r="H23" s="11"/>
      <c r="K23" s="7"/>
    </row>
    <row r="24" spans="1:11" ht="15" x14ac:dyDescent="0.2">
      <c r="A24">
        <v>3</v>
      </c>
      <c r="B24" s="2">
        <v>62</v>
      </c>
      <c r="C24" s="5">
        <f t="shared" ref="C24:C33" si="2">ROUND(B24*$F$18,0)</f>
        <v>266</v>
      </c>
      <c r="D24" s="5">
        <f t="shared" si="0"/>
        <v>66.5</v>
      </c>
      <c r="E24" s="38">
        <f t="shared" si="1"/>
        <v>2.2166999999999999</v>
      </c>
      <c r="F24" s="5"/>
      <c r="H24" s="11"/>
      <c r="K24" s="7"/>
    </row>
    <row r="25" spans="1:11" ht="15" x14ac:dyDescent="0.2">
      <c r="A25">
        <v>4</v>
      </c>
      <c r="B25" s="2">
        <v>67</v>
      </c>
      <c r="C25" s="5">
        <f t="shared" si="2"/>
        <v>288</v>
      </c>
      <c r="D25" s="5">
        <f t="shared" si="0"/>
        <v>72</v>
      </c>
      <c r="E25" s="38">
        <f t="shared" si="1"/>
        <v>2.4</v>
      </c>
      <c r="F25" s="5" t="s">
        <v>105</v>
      </c>
      <c r="H25" s="11"/>
      <c r="K25" s="7"/>
    </row>
    <row r="26" spans="1:11" ht="15" x14ac:dyDescent="0.2">
      <c r="A26">
        <v>5</v>
      </c>
      <c r="B26" s="2">
        <v>65.5</v>
      </c>
      <c r="C26" s="5">
        <f t="shared" si="2"/>
        <v>281</v>
      </c>
      <c r="D26" s="5">
        <f t="shared" si="0"/>
        <v>70.25</v>
      </c>
      <c r="E26" s="38">
        <f t="shared" si="1"/>
        <v>2.3416999999999999</v>
      </c>
      <c r="F26" s="5"/>
      <c r="H26" s="11"/>
      <c r="K26" s="7"/>
    </row>
    <row r="27" spans="1:11" ht="15" x14ac:dyDescent="0.2">
      <c r="A27">
        <v>6</v>
      </c>
      <c r="B27" s="2">
        <v>63</v>
      </c>
      <c r="C27" s="5">
        <f t="shared" si="2"/>
        <v>271</v>
      </c>
      <c r="D27" s="5">
        <f t="shared" si="0"/>
        <v>67.75</v>
      </c>
      <c r="E27" s="38">
        <f t="shared" si="1"/>
        <v>2.2583000000000002</v>
      </c>
      <c r="F27" s="5" t="s">
        <v>105</v>
      </c>
      <c r="H27" s="11"/>
      <c r="K27" s="7"/>
    </row>
    <row r="28" spans="1:11" ht="15" x14ac:dyDescent="0.2">
      <c r="A28">
        <v>7</v>
      </c>
      <c r="B28" s="2">
        <v>50.5</v>
      </c>
      <c r="C28" s="5">
        <f t="shared" si="2"/>
        <v>217</v>
      </c>
      <c r="D28" s="5">
        <f t="shared" si="0"/>
        <v>54.25</v>
      </c>
      <c r="E28" s="38">
        <f t="shared" si="1"/>
        <v>1.8083</v>
      </c>
      <c r="F28" s="5"/>
      <c r="H28" s="11"/>
      <c r="K28" s="7"/>
    </row>
    <row r="29" spans="1:11" ht="15" x14ac:dyDescent="0.2">
      <c r="A29">
        <v>8</v>
      </c>
      <c r="B29" s="2">
        <v>62.5</v>
      </c>
      <c r="C29" s="5">
        <f t="shared" si="2"/>
        <v>268</v>
      </c>
      <c r="D29" s="5">
        <f t="shared" si="0"/>
        <v>67</v>
      </c>
      <c r="E29" s="38">
        <f t="shared" si="1"/>
        <v>2.2332999999999998</v>
      </c>
      <c r="F29" s="5"/>
      <c r="H29" s="11"/>
      <c r="K29" s="7"/>
    </row>
    <row r="30" spans="1:11" ht="15" x14ac:dyDescent="0.2">
      <c r="A30">
        <v>9</v>
      </c>
      <c r="B30" s="2">
        <v>70</v>
      </c>
      <c r="C30" s="5">
        <f t="shared" si="2"/>
        <v>301</v>
      </c>
      <c r="D30" s="5">
        <f t="shared" si="0"/>
        <v>75.25</v>
      </c>
      <c r="E30" s="38">
        <f t="shared" si="1"/>
        <v>2.5083000000000002</v>
      </c>
      <c r="F30" s="5" t="s">
        <v>105</v>
      </c>
      <c r="H30" s="11"/>
      <c r="K30" s="7"/>
    </row>
    <row r="31" spans="1:11" ht="15" x14ac:dyDescent="0.2">
      <c r="A31">
        <v>10</v>
      </c>
      <c r="B31" s="2">
        <v>58.5</v>
      </c>
      <c r="C31" s="5">
        <f t="shared" si="2"/>
        <v>251</v>
      </c>
      <c r="D31" s="5">
        <f t="shared" si="0"/>
        <v>62.75</v>
      </c>
      <c r="E31" s="38">
        <f t="shared" si="1"/>
        <v>2.0916999999999999</v>
      </c>
      <c r="F31" s="5"/>
      <c r="H31" s="11"/>
      <c r="K31" s="7"/>
    </row>
    <row r="32" spans="1:11" ht="15" x14ac:dyDescent="0.2">
      <c r="A32">
        <v>11</v>
      </c>
      <c r="B32" s="2">
        <v>49</v>
      </c>
      <c r="C32" s="5">
        <f t="shared" si="2"/>
        <v>210</v>
      </c>
      <c r="D32" s="5">
        <f t="shared" si="0"/>
        <v>52.5</v>
      </c>
      <c r="E32" s="38">
        <f t="shared" si="1"/>
        <v>1.75</v>
      </c>
      <c r="F32" s="5"/>
      <c r="H32" s="11"/>
      <c r="K32" s="7"/>
    </row>
    <row r="33" spans="1:11" ht="15" x14ac:dyDescent="0.2">
      <c r="A33">
        <v>12</v>
      </c>
      <c r="B33" s="2">
        <v>51</v>
      </c>
      <c r="C33" s="5">
        <f t="shared" si="2"/>
        <v>219</v>
      </c>
      <c r="D33" s="5">
        <f t="shared" si="0"/>
        <v>54.75</v>
      </c>
      <c r="E33" s="38">
        <f t="shared" si="1"/>
        <v>1.825</v>
      </c>
      <c r="F33" s="5"/>
      <c r="H33" s="11"/>
      <c r="K33" s="7"/>
    </row>
    <row r="34" spans="1:11" x14ac:dyDescent="0.2">
      <c r="B34" s="9" t="s">
        <v>12</v>
      </c>
      <c r="C34" s="12" t="s">
        <v>13</v>
      </c>
      <c r="K34" s="7"/>
    </row>
    <row r="35" spans="1:11" x14ac:dyDescent="0.2">
      <c r="A35" s="13" t="s">
        <v>87</v>
      </c>
      <c r="B35" s="2">
        <f>SUM(B22:B33)</f>
        <v>725</v>
      </c>
      <c r="C35" s="5">
        <f>SUM(C22:C33)</f>
        <v>3113</v>
      </c>
      <c r="D35" s="5"/>
      <c r="I35" s="5"/>
    </row>
    <row r="36" spans="1:11" ht="16.5" customHeight="1" x14ac:dyDescent="0.2">
      <c r="A36" s="9" t="s">
        <v>84</v>
      </c>
      <c r="B36" s="3" t="s">
        <v>157</v>
      </c>
      <c r="C36" s="10">
        <f>4*7*2+4*6*28</f>
        <v>728</v>
      </c>
      <c r="D36" s="7"/>
      <c r="E36" s="11"/>
    </row>
    <row r="37" spans="1:11" x14ac:dyDescent="0.2">
      <c r="A37" s="13" t="s">
        <v>94</v>
      </c>
    </row>
    <row r="38" spans="1:11" x14ac:dyDescent="0.2">
      <c r="A38" s="13" t="s">
        <v>204</v>
      </c>
    </row>
    <row r="40" spans="1:11" x14ac:dyDescent="0.2">
      <c r="A40" s="1" t="s">
        <v>136</v>
      </c>
    </row>
    <row r="41" spans="1:11" x14ac:dyDescent="0.2">
      <c r="A41" s="1" t="s">
        <v>60</v>
      </c>
    </row>
    <row r="42" spans="1:11" x14ac:dyDescent="0.2">
      <c r="A42" s="2" t="s">
        <v>61</v>
      </c>
    </row>
    <row r="44" spans="1:11" x14ac:dyDescent="0.2">
      <c r="A44" s="2" t="s">
        <v>14</v>
      </c>
    </row>
    <row r="46" spans="1:11" x14ac:dyDescent="0.2">
      <c r="A46" s="2" t="s">
        <v>98</v>
      </c>
      <c r="B46" s="2" t="s">
        <v>99</v>
      </c>
      <c r="C46" s="2">
        <f>4*60</f>
        <v>240</v>
      </c>
    </row>
    <row r="47" spans="1:11" x14ac:dyDescent="0.2">
      <c r="A47" s="2" t="s">
        <v>100</v>
      </c>
      <c r="B47" s="2" t="s">
        <v>101</v>
      </c>
      <c r="C47" s="2">
        <f>4*40</f>
        <v>160</v>
      </c>
    </row>
    <row r="48" spans="1:11" x14ac:dyDescent="0.2">
      <c r="A48" s="2" t="s">
        <v>102</v>
      </c>
      <c r="B48" s="2" t="s">
        <v>106</v>
      </c>
      <c r="C48" s="2">
        <f>4*30</f>
        <v>120</v>
      </c>
    </row>
    <row r="49" spans="1:8" x14ac:dyDescent="0.2">
      <c r="A49" s="2" t="s">
        <v>104</v>
      </c>
      <c r="B49" s="2" t="s">
        <v>103</v>
      </c>
      <c r="C49" s="2">
        <f>4*25</f>
        <v>100</v>
      </c>
    </row>
    <row r="50" spans="1:8" x14ac:dyDescent="0.2">
      <c r="C50" s="2" t="s">
        <v>64</v>
      </c>
    </row>
    <row r="51" spans="1:8" x14ac:dyDescent="0.2">
      <c r="C51" s="2">
        <f>SUM(C46:C49)</f>
        <v>620</v>
      </c>
    </row>
    <row r="53" spans="1:8" x14ac:dyDescent="0.2">
      <c r="A53" s="2" t="s">
        <v>15</v>
      </c>
    </row>
    <row r="55" spans="1:8" x14ac:dyDescent="0.2">
      <c r="D55" s="3" t="s">
        <v>16</v>
      </c>
      <c r="G55" s="3" t="s">
        <v>17</v>
      </c>
    </row>
    <row r="56" spans="1:8" x14ac:dyDescent="0.2">
      <c r="A56" s="2" t="s">
        <v>18</v>
      </c>
      <c r="D56" s="2">
        <v>60</v>
      </c>
      <c r="G56" s="2">
        <v>60</v>
      </c>
    </row>
    <row r="57" spans="1:8" x14ac:dyDescent="0.2">
      <c r="A57" s="2" t="s">
        <v>19</v>
      </c>
      <c r="D57" s="2">
        <v>50</v>
      </c>
      <c r="G57" s="2">
        <v>50</v>
      </c>
    </row>
    <row r="58" spans="1:8" x14ac:dyDescent="0.2">
      <c r="A58" s="2" t="s">
        <v>20</v>
      </c>
      <c r="D58" s="2">
        <v>40</v>
      </c>
      <c r="G58" s="2">
        <v>40</v>
      </c>
    </row>
    <row r="59" spans="1:8" x14ac:dyDescent="0.2">
      <c r="A59" s="2" t="s">
        <v>21</v>
      </c>
      <c r="D59" s="2">
        <v>30</v>
      </c>
      <c r="G59" s="2">
        <v>30</v>
      </c>
    </row>
    <row r="60" spans="1:8" x14ac:dyDescent="0.2">
      <c r="A60" s="2" t="s">
        <v>83</v>
      </c>
      <c r="D60" s="2">
        <v>10</v>
      </c>
      <c r="G60" s="2">
        <v>10</v>
      </c>
    </row>
    <row r="61" spans="1:8" x14ac:dyDescent="0.2">
      <c r="A61" s="2" t="s">
        <v>22</v>
      </c>
      <c r="D61" s="2">
        <v>10</v>
      </c>
      <c r="G61" s="2">
        <v>10</v>
      </c>
      <c r="H61" s="2">
        <f>C51+SUM(D56:G61)</f>
        <v>1020</v>
      </c>
    </row>
    <row r="62" spans="1:8" x14ac:dyDescent="0.2">
      <c r="A62" s="2" t="s">
        <v>23</v>
      </c>
      <c r="D62" s="2">
        <v>40</v>
      </c>
      <c r="G62" s="2">
        <v>40</v>
      </c>
    </row>
    <row r="63" spans="1:8" x14ac:dyDescent="0.2">
      <c r="A63" s="2" t="s">
        <v>24</v>
      </c>
      <c r="D63" s="2">
        <v>30</v>
      </c>
      <c r="G63" s="2">
        <v>30</v>
      </c>
    </row>
    <row r="64" spans="1:8" x14ac:dyDescent="0.2">
      <c r="A64" s="2" t="s">
        <v>25</v>
      </c>
      <c r="D64" s="2">
        <v>20</v>
      </c>
      <c r="G64" s="2">
        <v>20</v>
      </c>
    </row>
    <row r="68" spans="1:13" x14ac:dyDescent="0.2">
      <c r="A68" s="2" t="s">
        <v>26</v>
      </c>
      <c r="B68" s="7">
        <f>SUM(C46:C49)+SUM(D56:D64)+SUM(G56:G64)</f>
        <v>1200</v>
      </c>
    </row>
    <row r="69" spans="1:13" x14ac:dyDescent="0.2">
      <c r="F69" s="21"/>
    </row>
    <row r="70" spans="1:13" x14ac:dyDescent="0.2">
      <c r="A70" s="14" t="s">
        <v>27</v>
      </c>
    </row>
    <row r="71" spans="1:13" x14ac:dyDescent="0.2">
      <c r="B71" s="15" t="s">
        <v>28</v>
      </c>
      <c r="F71" s="15" t="s">
        <v>29</v>
      </c>
    </row>
    <row r="72" spans="1:13" x14ac:dyDescent="0.2">
      <c r="B72" s="7">
        <f>C35</f>
        <v>3113</v>
      </c>
      <c r="C72" s="2" t="s">
        <v>33</v>
      </c>
      <c r="F72" s="16">
        <v>6748.48</v>
      </c>
      <c r="G72" s="2" t="s">
        <v>194</v>
      </c>
      <c r="J72" s="7"/>
      <c r="M72" s="16"/>
    </row>
    <row r="73" spans="1:13" x14ac:dyDescent="0.2">
      <c r="B73" s="7">
        <v>0</v>
      </c>
      <c r="C73" s="2" t="s">
        <v>39</v>
      </c>
      <c r="F73" s="2">
        <v>0</v>
      </c>
      <c r="G73" s="2" t="s">
        <v>58</v>
      </c>
    </row>
    <row r="74" spans="1:13" x14ac:dyDescent="0.2">
      <c r="B74" s="7">
        <f>B68</f>
        <v>1200</v>
      </c>
      <c r="C74" s="2" t="s">
        <v>124</v>
      </c>
      <c r="F74" s="5" t="s">
        <v>64</v>
      </c>
    </row>
    <row r="75" spans="1:13" x14ac:dyDescent="0.2">
      <c r="B75" s="7">
        <f>G10</f>
        <v>1438</v>
      </c>
      <c r="C75" s="2" t="s">
        <v>30</v>
      </c>
      <c r="F75" s="7">
        <f>F72-F73</f>
        <v>6748.48</v>
      </c>
      <c r="I75" s="7"/>
    </row>
    <row r="76" spans="1:13" x14ac:dyDescent="0.2">
      <c r="B76" s="7">
        <f>4*12*4</f>
        <v>192</v>
      </c>
      <c r="C76" s="2" t="s">
        <v>125</v>
      </c>
      <c r="F76" s="17">
        <f>D105</f>
        <v>31</v>
      </c>
      <c r="G76" s="2" t="s">
        <v>126</v>
      </c>
    </row>
    <row r="77" spans="1:13" x14ac:dyDescent="0.2">
      <c r="B77" s="7">
        <f>4*12*18</f>
        <v>864</v>
      </c>
      <c r="C77" s="2" t="s">
        <v>122</v>
      </c>
      <c r="F77" s="7">
        <f>E105</f>
        <v>194</v>
      </c>
      <c r="G77" s="2" t="s">
        <v>127</v>
      </c>
    </row>
    <row r="78" spans="1:13" x14ac:dyDescent="0.2">
      <c r="B78" s="2">
        <v>30.25</v>
      </c>
      <c r="C78" s="2" t="s">
        <v>181</v>
      </c>
      <c r="F78" s="7"/>
    </row>
    <row r="79" spans="1:13" x14ac:dyDescent="0.2">
      <c r="B79" s="5" t="s">
        <v>63</v>
      </c>
    </row>
    <row r="80" spans="1:13" x14ac:dyDescent="0.2">
      <c r="B80" s="7">
        <f>SUM(B72:B77)</f>
        <v>6807</v>
      </c>
      <c r="C80" s="2" t="s">
        <v>31</v>
      </c>
      <c r="F80" s="5" t="s">
        <v>64</v>
      </c>
    </row>
    <row r="81" spans="1:7" x14ac:dyDescent="0.2">
      <c r="B81" s="7"/>
      <c r="F81" s="5">
        <f>F75+F76+F77</f>
        <v>6973.48</v>
      </c>
    </row>
    <row r="82" spans="1:7" x14ac:dyDescent="0.2">
      <c r="A82" s="13" t="s">
        <v>129</v>
      </c>
    </row>
    <row r="83" spans="1:7" x14ac:dyDescent="0.2">
      <c r="B83" s="5">
        <f>F81</f>
        <v>6973.48</v>
      </c>
      <c r="C83" s="10" t="s">
        <v>40</v>
      </c>
      <c r="E83" s="18"/>
      <c r="F83" s="5"/>
    </row>
    <row r="84" spans="1:7" x14ac:dyDescent="0.2">
      <c r="B84" s="12">
        <f>B80</f>
        <v>6807</v>
      </c>
      <c r="C84" s="2" t="s">
        <v>41</v>
      </c>
    </row>
    <row r="85" spans="1:7" x14ac:dyDescent="0.2">
      <c r="B85" s="13" t="s">
        <v>62</v>
      </c>
    </row>
    <row r="86" spans="1:7" x14ac:dyDescent="0.2">
      <c r="B86" s="5">
        <f>B83-B84</f>
        <v>166.47999999999956</v>
      </c>
      <c r="C86" s="2" t="s">
        <v>137</v>
      </c>
    </row>
    <row r="87" spans="1:7" x14ac:dyDescent="0.2">
      <c r="B87" s="5"/>
    </row>
    <row r="88" spans="1:7" x14ac:dyDescent="0.2">
      <c r="B88" s="5"/>
    </row>
    <row r="90" spans="1:7" x14ac:dyDescent="0.2">
      <c r="A90" s="2" t="s">
        <v>93</v>
      </c>
      <c r="E90" s="3" t="s">
        <v>57</v>
      </c>
      <c r="F90" s="9" t="s">
        <v>192</v>
      </c>
    </row>
    <row r="91" spans="1:7" x14ac:dyDescent="0.2">
      <c r="D91" s="3" t="s">
        <v>56</v>
      </c>
      <c r="E91" s="3" t="s">
        <v>38</v>
      </c>
      <c r="F91" s="9" t="s">
        <v>191</v>
      </c>
      <c r="G91" s="9" t="s">
        <v>92</v>
      </c>
    </row>
    <row r="92" spans="1:7" x14ac:dyDescent="0.2">
      <c r="A92" s="2" t="s">
        <v>185</v>
      </c>
      <c r="B92" s="2" t="s">
        <v>145</v>
      </c>
      <c r="D92" s="3"/>
      <c r="E92" s="9">
        <v>22</v>
      </c>
      <c r="G92" s="9">
        <f>E92</f>
        <v>22</v>
      </c>
    </row>
    <row r="93" spans="1:7" x14ac:dyDescent="0.2">
      <c r="D93" s="3"/>
      <c r="E93" s="3"/>
      <c r="G93" s="9"/>
    </row>
    <row r="94" spans="1:7" x14ac:dyDescent="0.2">
      <c r="A94" s="2" t="s">
        <v>121</v>
      </c>
      <c r="B94" s="2" t="s">
        <v>182</v>
      </c>
      <c r="E94" s="2">
        <v>18</v>
      </c>
    </row>
    <row r="95" spans="1:7" x14ac:dyDescent="0.2">
      <c r="B95" s="2" t="s">
        <v>172</v>
      </c>
      <c r="E95" s="2">
        <v>22</v>
      </c>
    </row>
    <row r="96" spans="1:7" x14ac:dyDescent="0.2">
      <c r="B96" s="2" t="s">
        <v>183</v>
      </c>
      <c r="E96" s="2">
        <v>22</v>
      </c>
    </row>
    <row r="97" spans="1:8" x14ac:dyDescent="0.2">
      <c r="B97" s="2" t="s">
        <v>184</v>
      </c>
      <c r="E97" s="2">
        <v>22</v>
      </c>
      <c r="G97" s="2">
        <f>SUM(E94:E97)</f>
        <v>84</v>
      </c>
    </row>
    <row r="99" spans="1:8" x14ac:dyDescent="0.2">
      <c r="A99" s="2" t="s">
        <v>186</v>
      </c>
      <c r="B99" s="2" t="s">
        <v>187</v>
      </c>
      <c r="D99" s="2">
        <v>1</v>
      </c>
      <c r="E99" s="2">
        <v>22</v>
      </c>
      <c r="F99" s="2">
        <f>SUM(D99:E99)</f>
        <v>23</v>
      </c>
    </row>
    <row r="100" spans="1:8" x14ac:dyDescent="0.2">
      <c r="B100" s="2" t="s">
        <v>188</v>
      </c>
      <c r="D100" s="2">
        <v>14</v>
      </c>
      <c r="E100" s="2">
        <v>22</v>
      </c>
      <c r="F100" s="2">
        <f t="shared" ref="F100:F102" si="3">SUM(D100:E100)</f>
        <v>36</v>
      </c>
    </row>
    <row r="101" spans="1:8" x14ac:dyDescent="0.2">
      <c r="B101" s="2" t="s">
        <v>189</v>
      </c>
      <c r="D101" s="2">
        <v>10</v>
      </c>
      <c r="E101" s="2">
        <v>22</v>
      </c>
      <c r="F101" s="2">
        <f t="shared" si="3"/>
        <v>32</v>
      </c>
    </row>
    <row r="102" spans="1:8" x14ac:dyDescent="0.2">
      <c r="B102" s="2" t="s">
        <v>190</v>
      </c>
      <c r="D102" s="2">
        <v>6</v>
      </c>
      <c r="E102" s="2">
        <v>22</v>
      </c>
      <c r="F102" s="2">
        <f t="shared" si="3"/>
        <v>28</v>
      </c>
      <c r="G102" s="2">
        <f>SUM(D99:E102)</f>
        <v>119</v>
      </c>
    </row>
    <row r="104" spans="1:8" x14ac:dyDescent="0.2">
      <c r="D104" s="19" t="s">
        <v>123</v>
      </c>
      <c r="E104" s="19" t="s">
        <v>123</v>
      </c>
      <c r="G104" s="13" t="s">
        <v>64</v>
      </c>
    </row>
    <row r="105" spans="1:8" x14ac:dyDescent="0.2">
      <c r="D105" s="2">
        <f>SUM(D92:D103)</f>
        <v>31</v>
      </c>
      <c r="E105" s="2">
        <f>SUM(E92:E103)</f>
        <v>194</v>
      </c>
      <c r="G105" s="2">
        <f>SUM(D92:E103)</f>
        <v>225</v>
      </c>
    </row>
    <row r="111" spans="1:8" x14ac:dyDescent="0.2">
      <c r="A111" s="7">
        <f>C35</f>
        <v>3113</v>
      </c>
      <c r="B111" s="2" t="s">
        <v>42</v>
      </c>
      <c r="H111" s="7"/>
    </row>
    <row r="112" spans="1:8" x14ac:dyDescent="0.2">
      <c r="A112" s="7">
        <f>G105</f>
        <v>225</v>
      </c>
      <c r="B112" s="2" t="s">
        <v>43</v>
      </c>
    </row>
    <row r="113" spans="1:10" x14ac:dyDescent="0.2">
      <c r="A113" s="7"/>
      <c r="I113" s="13"/>
    </row>
    <row r="114" spans="1:10" x14ac:dyDescent="0.2">
      <c r="A114" s="13" t="s">
        <v>3</v>
      </c>
      <c r="I114" s="13"/>
    </row>
    <row r="115" spans="1:10" x14ac:dyDescent="0.2">
      <c r="A115" s="7">
        <f>A111-A112</f>
        <v>2888</v>
      </c>
      <c r="B115" s="2" t="s">
        <v>44</v>
      </c>
      <c r="I115" s="13"/>
    </row>
    <row r="116" spans="1:10" x14ac:dyDescent="0.2">
      <c r="A116" s="7">
        <v>1200</v>
      </c>
      <c r="B116" s="2" t="s">
        <v>85</v>
      </c>
      <c r="I116" s="13"/>
    </row>
    <row r="117" spans="1:10" x14ac:dyDescent="0.2">
      <c r="A117" s="7">
        <f>B76</f>
        <v>192</v>
      </c>
      <c r="B117" s="2" t="s">
        <v>86</v>
      </c>
      <c r="I117" s="13"/>
    </row>
    <row r="118" spans="1:10" x14ac:dyDescent="0.2">
      <c r="A118" s="23" t="s">
        <v>3</v>
      </c>
      <c r="I118" s="13"/>
    </row>
    <row r="119" spans="1:10" x14ac:dyDescent="0.2">
      <c r="A119" s="7">
        <f>SUM(A115:A117)</f>
        <v>4280</v>
      </c>
      <c r="I119" s="13"/>
    </row>
    <row r="120" spans="1:10" x14ac:dyDescent="0.2">
      <c r="J120" s="19"/>
    </row>
    <row r="125" spans="1:10" x14ac:dyDescent="0.2">
      <c r="B125" s="2" t="s">
        <v>88</v>
      </c>
    </row>
    <row r="126" spans="1:10" x14ac:dyDescent="0.2">
      <c r="B126" s="2" t="s">
        <v>128</v>
      </c>
    </row>
    <row r="127" spans="1:10" x14ac:dyDescent="0.2">
      <c r="B127" s="2" t="s">
        <v>193</v>
      </c>
    </row>
    <row r="129" spans="1:5" x14ac:dyDescent="0.2">
      <c r="A129" s="2" t="s">
        <v>67</v>
      </c>
      <c r="C129" s="22">
        <f>ROUND(A119,0)</f>
        <v>4280</v>
      </c>
    </row>
    <row r="131" spans="1:5" x14ac:dyDescent="0.2">
      <c r="B131" s="2" t="s">
        <v>45</v>
      </c>
      <c r="C131" s="2">
        <v>5</v>
      </c>
      <c r="D131" s="13" t="s">
        <v>46</v>
      </c>
      <c r="E131" s="7">
        <f>C131</f>
        <v>5</v>
      </c>
    </row>
    <row r="132" spans="1:5" x14ac:dyDescent="0.2">
      <c r="B132" s="2" t="s">
        <v>47</v>
      </c>
      <c r="C132" s="2">
        <v>3</v>
      </c>
      <c r="D132" s="13" t="s">
        <v>48</v>
      </c>
      <c r="E132" s="7">
        <f>C132*25</f>
        <v>75</v>
      </c>
    </row>
    <row r="133" spans="1:5" x14ac:dyDescent="0.2">
      <c r="B133" s="2" t="s">
        <v>49</v>
      </c>
      <c r="C133" s="2">
        <v>5</v>
      </c>
      <c r="D133" s="13" t="s">
        <v>50</v>
      </c>
      <c r="E133" s="7">
        <f>C133*100</f>
        <v>500</v>
      </c>
    </row>
    <row r="134" spans="1:5" x14ac:dyDescent="0.2">
      <c r="B134" s="2" t="s">
        <v>51</v>
      </c>
      <c r="C134" s="2">
        <v>6</v>
      </c>
      <c r="D134" s="13" t="s">
        <v>52</v>
      </c>
      <c r="E134" s="7">
        <f>C134*200</f>
        <v>1200</v>
      </c>
    </row>
    <row r="135" spans="1:5" x14ac:dyDescent="0.2">
      <c r="B135" s="2" t="s">
        <v>53</v>
      </c>
      <c r="C135" s="2">
        <v>5</v>
      </c>
      <c r="D135" s="13" t="s">
        <v>54</v>
      </c>
      <c r="E135" s="7">
        <f>C135*500</f>
        <v>2500</v>
      </c>
    </row>
    <row r="136" spans="1:5" x14ac:dyDescent="0.2">
      <c r="E136" s="23" t="s">
        <v>65</v>
      </c>
    </row>
    <row r="137" spans="1:5" x14ac:dyDescent="0.2">
      <c r="E137" s="22">
        <f>SUM(E131:E135)</f>
        <v>4280</v>
      </c>
    </row>
    <row r="138" spans="1:5" x14ac:dyDescent="0.2">
      <c r="B138" s="19" t="s">
        <v>202</v>
      </c>
      <c r="C138" s="2">
        <f>C129-E137</f>
        <v>0</v>
      </c>
    </row>
    <row r="139" spans="1:5" x14ac:dyDescent="0.2">
      <c r="A139" s="2" t="s">
        <v>66</v>
      </c>
    </row>
    <row r="140" spans="1:5" x14ac:dyDescent="0.2">
      <c r="B140" s="2" t="s">
        <v>203</v>
      </c>
    </row>
    <row r="141" spans="1:5" x14ac:dyDescent="0.2">
      <c r="B141" s="2" t="s">
        <v>79</v>
      </c>
    </row>
    <row r="142" spans="1:5" x14ac:dyDescent="0.2">
      <c r="B142" s="2" t="s">
        <v>89</v>
      </c>
    </row>
    <row r="143" spans="1:5" x14ac:dyDescent="0.2">
      <c r="B143" s="7" t="s">
        <v>90</v>
      </c>
    </row>
    <row r="144" spans="1:5" x14ac:dyDescent="0.2">
      <c r="B144" s="2" t="s">
        <v>91</v>
      </c>
    </row>
  </sheetData>
  <phoneticPr fontId="0" type="noConversion"/>
  <pageMargins left="0.4" right="0.2" top="0.5" bottom="0.5" header="0.2" footer="0.2"/>
  <pageSetup fitToHeight="0" orientation="portrait" r:id="rId1"/>
  <headerFooter alignWithMargins="0"/>
  <rowBreaks count="3" manualBreakCount="3">
    <brk id="38" max="16383" man="1"/>
    <brk id="86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"/>
  <sheetViews>
    <sheetView topLeftCell="A34" workbookViewId="0">
      <selection activeCell="A61" sqref="A61"/>
    </sheetView>
  </sheetViews>
  <sheetFormatPr defaultRowHeight="15" x14ac:dyDescent="0.2"/>
  <cols>
    <col min="1" max="1" width="11.77734375" customWidth="1"/>
    <col min="3" max="3" width="19.77734375" customWidth="1"/>
    <col min="6" max="6" width="11.109375" customWidth="1"/>
    <col min="7" max="7" width="13.6640625" customWidth="1"/>
  </cols>
  <sheetData>
    <row r="1" spans="1:6" x14ac:dyDescent="0.2">
      <c r="A1" s="20" t="s">
        <v>138</v>
      </c>
      <c r="E1" s="2"/>
    </row>
    <row r="2" spans="1:6" x14ac:dyDescent="0.2">
      <c r="A2" s="3" t="s">
        <v>118</v>
      </c>
      <c r="B2" s="13" t="s">
        <v>111</v>
      </c>
      <c r="C2" s="2" t="s">
        <v>200</v>
      </c>
      <c r="D2" s="2">
        <f>4*60</f>
        <v>240</v>
      </c>
      <c r="E2" s="2"/>
      <c r="F2" s="3"/>
    </row>
    <row r="3" spans="1:6" x14ac:dyDescent="0.2">
      <c r="A3" s="3" t="s">
        <v>119</v>
      </c>
      <c r="B3" s="13" t="s">
        <v>112</v>
      </c>
      <c r="C3" s="2" t="s">
        <v>199</v>
      </c>
      <c r="D3" s="2">
        <f>4*40</f>
        <v>160</v>
      </c>
      <c r="E3" s="2"/>
      <c r="F3" s="3"/>
    </row>
    <row r="4" spans="1:6" x14ac:dyDescent="0.2">
      <c r="A4" s="3" t="s">
        <v>120</v>
      </c>
      <c r="B4" s="13" t="s">
        <v>113</v>
      </c>
      <c r="C4" s="2" t="s">
        <v>201</v>
      </c>
      <c r="D4" s="2">
        <f>4*30</f>
        <v>120</v>
      </c>
      <c r="E4" s="2"/>
      <c r="F4" s="3"/>
    </row>
    <row r="5" spans="1:6" x14ac:dyDescent="0.2">
      <c r="A5" s="3" t="s">
        <v>110</v>
      </c>
      <c r="B5" s="13" t="s">
        <v>114</v>
      </c>
      <c r="C5" s="2" t="s">
        <v>198</v>
      </c>
      <c r="D5" s="2">
        <f>4*25</f>
        <v>100</v>
      </c>
      <c r="E5" s="2">
        <f>SUM(D2:D5)</f>
        <v>620</v>
      </c>
      <c r="F5" s="3"/>
    </row>
    <row r="6" spans="1:6" x14ac:dyDescent="0.2">
      <c r="D6" s="2"/>
      <c r="E6" s="2"/>
    </row>
    <row r="7" spans="1:6" x14ac:dyDescent="0.2">
      <c r="A7" s="2" t="s">
        <v>68</v>
      </c>
      <c r="C7" s="2" t="s">
        <v>160</v>
      </c>
      <c r="D7" s="2">
        <v>60</v>
      </c>
      <c r="E7" s="2"/>
    </row>
    <row r="8" spans="1:6" x14ac:dyDescent="0.2">
      <c r="A8" s="2" t="s">
        <v>69</v>
      </c>
      <c r="C8" s="2" t="s">
        <v>161</v>
      </c>
      <c r="D8" s="2">
        <v>60</v>
      </c>
      <c r="E8" s="2">
        <f>SUM(D7:D8)</f>
        <v>120</v>
      </c>
    </row>
    <row r="9" spans="1:6" x14ac:dyDescent="0.2">
      <c r="A9" s="2"/>
      <c r="C9" s="2"/>
      <c r="D9" s="2"/>
      <c r="E9" s="2"/>
    </row>
    <row r="10" spans="1:6" x14ac:dyDescent="0.2">
      <c r="A10" s="2" t="s">
        <v>70</v>
      </c>
      <c r="C10" s="2" t="s">
        <v>162</v>
      </c>
      <c r="D10" s="2">
        <v>50</v>
      </c>
      <c r="E10" s="2"/>
    </row>
    <row r="11" spans="1:6" x14ac:dyDescent="0.2">
      <c r="A11" s="2" t="s">
        <v>71</v>
      </c>
      <c r="C11" s="2" t="s">
        <v>163</v>
      </c>
      <c r="D11" s="2">
        <v>50</v>
      </c>
      <c r="E11" s="2">
        <f>SUM(D10:D11)</f>
        <v>100</v>
      </c>
    </row>
    <row r="12" spans="1:6" x14ac:dyDescent="0.2">
      <c r="A12" s="2"/>
      <c r="C12" s="2"/>
      <c r="D12" s="2"/>
      <c r="E12" s="2"/>
    </row>
    <row r="13" spans="1:6" x14ac:dyDescent="0.2">
      <c r="A13" s="2" t="s">
        <v>72</v>
      </c>
      <c r="C13" s="2" t="s">
        <v>164</v>
      </c>
      <c r="D13" s="2">
        <v>40</v>
      </c>
      <c r="E13" s="2"/>
    </row>
    <row r="14" spans="1:6" x14ac:dyDescent="0.2">
      <c r="A14" s="2" t="s">
        <v>73</v>
      </c>
      <c r="C14" s="2" t="s">
        <v>165</v>
      </c>
      <c r="D14" s="2">
        <v>40</v>
      </c>
      <c r="E14" s="2">
        <f>SUM(D13:D14)</f>
        <v>80</v>
      </c>
    </row>
    <row r="15" spans="1:6" x14ac:dyDescent="0.2">
      <c r="A15" s="2"/>
      <c r="C15" s="2"/>
      <c r="D15" s="2"/>
      <c r="E15" s="2"/>
    </row>
    <row r="16" spans="1:6" x14ac:dyDescent="0.2">
      <c r="A16" s="2" t="s">
        <v>74</v>
      </c>
      <c r="C16" s="2" t="s">
        <v>166</v>
      </c>
      <c r="D16" s="2">
        <v>30</v>
      </c>
      <c r="E16" s="2"/>
    </row>
    <row r="17" spans="1:12" x14ac:dyDescent="0.2">
      <c r="A17" s="2" t="s">
        <v>75</v>
      </c>
      <c r="C17" s="2" t="s">
        <v>167</v>
      </c>
      <c r="D17" s="2">
        <v>30</v>
      </c>
      <c r="E17" s="2">
        <f>SUM(D16:D17)</f>
        <v>60</v>
      </c>
      <c r="H17" s="2"/>
      <c r="J17" s="13"/>
      <c r="K17" s="2"/>
      <c r="L17" s="2"/>
    </row>
    <row r="18" spans="1:12" x14ac:dyDescent="0.2">
      <c r="A18" s="2"/>
      <c r="C18" s="2"/>
      <c r="D18" s="2"/>
      <c r="E18" s="2"/>
      <c r="H18" s="2"/>
      <c r="J18" s="13"/>
      <c r="K18" s="2"/>
      <c r="L18" s="2"/>
    </row>
    <row r="19" spans="1:12" x14ac:dyDescent="0.2">
      <c r="A19" s="2" t="s">
        <v>81</v>
      </c>
      <c r="C19" s="13" t="s">
        <v>197</v>
      </c>
      <c r="D19" s="2">
        <v>15</v>
      </c>
      <c r="E19" s="2"/>
    </row>
    <row r="20" spans="1:12" x14ac:dyDescent="0.2">
      <c r="A20" s="2" t="s">
        <v>82</v>
      </c>
      <c r="C20" s="13" t="s">
        <v>169</v>
      </c>
      <c r="D20" s="2">
        <v>15</v>
      </c>
      <c r="E20" s="2">
        <f>SUM(D19:D20)</f>
        <v>30</v>
      </c>
    </row>
    <row r="21" spans="1:12" x14ac:dyDescent="0.2">
      <c r="A21" s="2"/>
      <c r="C21" s="13"/>
      <c r="D21" s="2"/>
      <c r="E21" s="2"/>
    </row>
    <row r="22" spans="1:12" x14ac:dyDescent="0.2">
      <c r="A22" s="2" t="s">
        <v>76</v>
      </c>
      <c r="C22" s="13" t="s">
        <v>195</v>
      </c>
      <c r="D22" s="2">
        <v>15</v>
      </c>
      <c r="E22" s="2"/>
    </row>
    <row r="23" spans="1:12" x14ac:dyDescent="0.2">
      <c r="A23" s="2" t="s">
        <v>77</v>
      </c>
      <c r="C23" s="13" t="s">
        <v>196</v>
      </c>
      <c r="D23" s="2">
        <v>15</v>
      </c>
      <c r="E23" s="2">
        <f>SUM(D22:D23)</f>
        <v>30</v>
      </c>
    </row>
    <row r="24" spans="1:12" x14ac:dyDescent="0.2">
      <c r="A24" s="2"/>
      <c r="C24" s="2"/>
      <c r="D24" s="2"/>
      <c r="E24" s="2"/>
      <c r="F24" s="3"/>
    </row>
    <row r="25" spans="1:12" x14ac:dyDescent="0.2">
      <c r="A25" s="2" t="s">
        <v>23</v>
      </c>
      <c r="C25" s="2" t="s">
        <v>172</v>
      </c>
      <c r="D25" s="2">
        <v>10</v>
      </c>
      <c r="E25" s="2"/>
    </row>
    <row r="26" spans="1:12" x14ac:dyDescent="0.2">
      <c r="C26" s="2" t="s">
        <v>78</v>
      </c>
      <c r="D26" s="2">
        <v>10</v>
      </c>
      <c r="E26" s="2"/>
    </row>
    <row r="27" spans="1:12" x14ac:dyDescent="0.2">
      <c r="C27" s="2" t="s">
        <v>141</v>
      </c>
      <c r="D27" s="2">
        <v>10</v>
      </c>
      <c r="E27" s="2"/>
    </row>
    <row r="28" spans="1:12" x14ac:dyDescent="0.2">
      <c r="C28" s="2" t="s">
        <v>80</v>
      </c>
      <c r="D28" s="2">
        <v>10</v>
      </c>
      <c r="E28" s="2"/>
    </row>
    <row r="29" spans="1:12" x14ac:dyDescent="0.2">
      <c r="C29" s="2" t="s">
        <v>143</v>
      </c>
      <c r="D29" s="2">
        <v>10</v>
      </c>
      <c r="E29" s="2"/>
    </row>
    <row r="30" spans="1:12" x14ac:dyDescent="0.2">
      <c r="C30" s="2" t="s">
        <v>152</v>
      </c>
      <c r="D30" s="2">
        <v>10</v>
      </c>
      <c r="E30" s="2"/>
    </row>
    <row r="31" spans="1:12" x14ac:dyDescent="0.2">
      <c r="C31" s="2" t="s">
        <v>173</v>
      </c>
      <c r="D31" s="2">
        <v>10</v>
      </c>
      <c r="E31" s="2"/>
      <c r="F31" s="3">
        <f>SUM(D25:D31)</f>
        <v>70</v>
      </c>
    </row>
    <row r="32" spans="1:12" x14ac:dyDescent="0.2">
      <c r="C32" s="2"/>
      <c r="D32" s="2"/>
      <c r="E32" s="2"/>
    </row>
    <row r="33" spans="1:11" x14ac:dyDescent="0.2">
      <c r="C33" s="2"/>
      <c r="D33" s="2"/>
      <c r="E33" s="2"/>
    </row>
    <row r="34" spans="1:11" x14ac:dyDescent="0.2">
      <c r="A34" s="2" t="s">
        <v>130</v>
      </c>
      <c r="B34" s="2"/>
      <c r="C34" s="2"/>
      <c r="D34" s="2">
        <v>75</v>
      </c>
      <c r="E34" s="2"/>
    </row>
    <row r="35" spans="1:11" x14ac:dyDescent="0.2">
      <c r="E35" s="2"/>
      <c r="F35" s="3">
        <f>SUM(D2:D34)</f>
        <v>1185</v>
      </c>
    </row>
    <row r="36" spans="1:11" x14ac:dyDescent="0.2">
      <c r="C36" s="2" t="s">
        <v>174</v>
      </c>
      <c r="E36" s="2"/>
      <c r="F36" s="3">
        <f>1200-F35</f>
        <v>15</v>
      </c>
    </row>
    <row r="37" spans="1:11" x14ac:dyDescent="0.2">
      <c r="E37" s="2"/>
    </row>
    <row r="38" spans="1:11" x14ac:dyDescent="0.2">
      <c r="A38" s="20" t="s">
        <v>132</v>
      </c>
      <c r="D38" s="36" t="s">
        <v>107</v>
      </c>
      <c r="E38" s="36" t="s">
        <v>108</v>
      </c>
      <c r="F38" s="20"/>
    </row>
    <row r="39" spans="1:11" x14ac:dyDescent="0.2">
      <c r="A39" s="2" t="s">
        <v>131</v>
      </c>
      <c r="B39" s="2"/>
      <c r="C39" s="2"/>
      <c r="D39" s="20">
        <v>40</v>
      </c>
      <c r="E39" s="20">
        <v>40</v>
      </c>
      <c r="F39" s="20"/>
    </row>
    <row r="40" spans="1:11" x14ac:dyDescent="0.2">
      <c r="A40" s="20"/>
      <c r="C40" s="2"/>
      <c r="D40" s="20">
        <v>30</v>
      </c>
      <c r="E40" s="20">
        <v>30</v>
      </c>
      <c r="F40" s="20"/>
    </row>
    <row r="41" spans="1:11" x14ac:dyDescent="0.2">
      <c r="D41" s="20">
        <v>15</v>
      </c>
      <c r="E41" s="20">
        <v>15</v>
      </c>
      <c r="F41" s="20"/>
    </row>
    <row r="42" spans="1:11" x14ac:dyDescent="0.2">
      <c r="D42" s="20">
        <v>11</v>
      </c>
      <c r="E42" s="20">
        <v>11</v>
      </c>
      <c r="F42" s="20"/>
    </row>
    <row r="43" spans="1:11" x14ac:dyDescent="0.2">
      <c r="A43" s="2"/>
      <c r="B43" s="2"/>
      <c r="C43" s="9"/>
      <c r="D43" s="20"/>
      <c r="E43" s="37" t="s">
        <v>109</v>
      </c>
      <c r="F43" s="26">
        <f>SUM(D39:E42)</f>
        <v>192</v>
      </c>
    </row>
    <row r="44" spans="1:11" x14ac:dyDescent="0.2">
      <c r="A44" s="2" t="s">
        <v>139</v>
      </c>
      <c r="B44" s="2"/>
      <c r="C44" s="2"/>
      <c r="D44" s="2"/>
      <c r="E44" s="2"/>
      <c r="F44" s="2"/>
    </row>
    <row r="45" spans="1:11" x14ac:dyDescent="0.2">
      <c r="A45" s="2" t="s">
        <v>140</v>
      </c>
      <c r="B45" s="2"/>
      <c r="C45" s="2"/>
      <c r="D45" s="2"/>
      <c r="E45" s="2"/>
      <c r="F45" s="2"/>
    </row>
    <row r="46" spans="1:11" x14ac:dyDescent="0.2">
      <c r="A46" s="2" t="s">
        <v>144</v>
      </c>
      <c r="B46" s="2"/>
      <c r="C46" s="2"/>
      <c r="E46" s="2"/>
      <c r="F46" s="2"/>
    </row>
    <row r="47" spans="1:11" x14ac:dyDescent="0.2">
      <c r="A47" s="2" t="s">
        <v>145</v>
      </c>
      <c r="B47" s="2"/>
      <c r="C47" s="2"/>
      <c r="E47" s="2"/>
      <c r="F47" s="2"/>
      <c r="I47" s="2"/>
      <c r="K47" s="2"/>
    </row>
    <row r="48" spans="1:11" x14ac:dyDescent="0.2">
      <c r="A48" s="2" t="s">
        <v>146</v>
      </c>
      <c r="B48" s="2"/>
      <c r="C48" s="2"/>
      <c r="E48" s="2"/>
      <c r="F48" s="2"/>
      <c r="I48" s="2"/>
      <c r="K48" s="2"/>
    </row>
    <row r="49" spans="1:11" x14ac:dyDescent="0.2">
      <c r="A49" s="2" t="s">
        <v>178</v>
      </c>
      <c r="B49" s="2"/>
      <c r="C49" s="2"/>
      <c r="E49" s="2"/>
      <c r="F49" s="2"/>
      <c r="I49" s="2"/>
      <c r="K49" s="2"/>
    </row>
    <row r="50" spans="1:11" x14ac:dyDescent="0.2">
      <c r="A50" s="2" t="s">
        <v>147</v>
      </c>
      <c r="B50" s="2"/>
      <c r="C50" s="2"/>
      <c r="E50" s="2"/>
      <c r="F50" s="2"/>
      <c r="I50" s="2"/>
      <c r="K50" s="2"/>
    </row>
    <row r="51" spans="1:11" x14ac:dyDescent="0.2">
      <c r="A51" s="2" t="s">
        <v>179</v>
      </c>
      <c r="B51" s="2"/>
      <c r="C51" s="2"/>
      <c r="E51" s="2"/>
      <c r="F51" s="2"/>
      <c r="I51" s="2"/>
      <c r="K51" s="2"/>
    </row>
    <row r="52" spans="1:11" x14ac:dyDescent="0.2">
      <c r="A52" s="2" t="s">
        <v>141</v>
      </c>
      <c r="B52" s="2"/>
      <c r="C52" s="2"/>
      <c r="E52" s="2"/>
      <c r="F52" s="2"/>
      <c r="I52" s="2"/>
      <c r="K52" s="2"/>
    </row>
    <row r="53" spans="1:11" x14ac:dyDescent="0.2">
      <c r="A53" s="2" t="s">
        <v>148</v>
      </c>
      <c r="B53" s="2"/>
      <c r="C53" s="2"/>
      <c r="E53" s="2"/>
      <c r="F53" s="2"/>
      <c r="I53" s="2"/>
      <c r="K53" s="2"/>
    </row>
    <row r="54" spans="1:11" x14ac:dyDescent="0.2">
      <c r="A54" s="2" t="s">
        <v>149</v>
      </c>
      <c r="B54" s="2"/>
      <c r="C54" s="2"/>
      <c r="E54" s="2"/>
      <c r="F54" s="2"/>
      <c r="I54" s="2"/>
      <c r="K54" s="2"/>
    </row>
    <row r="55" spans="1:11" x14ac:dyDescent="0.2">
      <c r="A55" s="2" t="s">
        <v>142</v>
      </c>
      <c r="B55" s="2"/>
      <c r="C55" s="2"/>
      <c r="E55" s="2"/>
      <c r="F55" s="2"/>
      <c r="I55" s="2"/>
      <c r="K55" s="2"/>
    </row>
    <row r="56" spans="1:11" x14ac:dyDescent="0.2">
      <c r="A56" s="2" t="s">
        <v>150</v>
      </c>
      <c r="B56" s="2"/>
      <c r="C56" s="2"/>
      <c r="E56" s="2"/>
      <c r="F56" s="2"/>
      <c r="I56" s="2"/>
      <c r="K56" s="2"/>
    </row>
    <row r="57" spans="1:11" x14ac:dyDescent="0.2">
      <c r="A57" s="2" t="s">
        <v>151</v>
      </c>
      <c r="B57" s="2"/>
      <c r="C57" s="2"/>
      <c r="E57" s="2"/>
      <c r="F57" s="2"/>
      <c r="I57" s="2"/>
      <c r="K57" s="2"/>
    </row>
    <row r="58" spans="1:11" x14ac:dyDescent="0.2">
      <c r="A58" s="2" t="s">
        <v>143</v>
      </c>
      <c r="B58" s="2"/>
      <c r="C58" s="2"/>
      <c r="E58" s="2"/>
      <c r="F58" s="2"/>
      <c r="I58" s="2"/>
      <c r="K58" s="2"/>
    </row>
    <row r="59" spans="1:11" x14ac:dyDescent="0.2">
      <c r="A59" s="2" t="s">
        <v>152</v>
      </c>
      <c r="B59" s="2"/>
      <c r="C59" s="2"/>
      <c r="E59" s="2"/>
      <c r="F59" s="2"/>
      <c r="I59" s="2"/>
      <c r="K59" s="2"/>
    </row>
    <row r="60" spans="1:11" x14ac:dyDescent="0.2">
      <c r="A60" s="2" t="s">
        <v>153</v>
      </c>
      <c r="B60" s="2"/>
      <c r="C60" s="2"/>
      <c r="E60" s="2"/>
      <c r="F60" s="2"/>
      <c r="I60" s="2"/>
      <c r="K60" s="2"/>
    </row>
    <row r="61" spans="1:11" x14ac:dyDescent="0.2">
      <c r="A61" s="2" t="s">
        <v>154</v>
      </c>
      <c r="B61" s="2"/>
      <c r="C61" s="2"/>
      <c r="E61" s="2"/>
      <c r="F61" s="2"/>
      <c r="I61" s="2"/>
      <c r="K61" s="2"/>
    </row>
    <row r="62" spans="1:11" x14ac:dyDescent="0.2">
      <c r="A62" s="2"/>
      <c r="B62" s="2"/>
      <c r="C62" s="2"/>
      <c r="D62" s="2"/>
      <c r="E62" s="2"/>
      <c r="F62" s="2"/>
      <c r="I62" s="2"/>
      <c r="K62" s="2"/>
    </row>
    <row r="63" spans="1:11" x14ac:dyDescent="0.2">
      <c r="A63" s="2"/>
      <c r="B63" s="2"/>
      <c r="C63" s="2"/>
      <c r="D63" s="2"/>
      <c r="E63" s="2"/>
      <c r="F63" s="2"/>
    </row>
    <row r="64" spans="1:11" x14ac:dyDescent="0.2">
      <c r="A64" s="2"/>
      <c r="B64" s="2"/>
      <c r="C64" s="2"/>
      <c r="D64" s="2"/>
      <c r="E64" s="2"/>
      <c r="F64" s="2"/>
    </row>
    <row r="65" spans="1:6" x14ac:dyDescent="0.2">
      <c r="A65" s="2"/>
      <c r="B65" s="2"/>
      <c r="C65" s="2"/>
      <c r="D65" s="2"/>
      <c r="E65" s="2"/>
      <c r="F65" s="2"/>
    </row>
    <row r="66" spans="1:6" x14ac:dyDescent="0.2">
      <c r="A66" s="2"/>
      <c r="B66" s="2"/>
      <c r="C66" s="2"/>
      <c r="D66" s="2"/>
      <c r="E66" s="2"/>
      <c r="F66" s="2"/>
    </row>
    <row r="67" spans="1:6" x14ac:dyDescent="0.2">
      <c r="A67" s="2"/>
      <c r="B67" s="2"/>
      <c r="C67" s="2"/>
      <c r="D67" s="2"/>
      <c r="E67" s="2"/>
      <c r="F67" s="2"/>
    </row>
    <row r="68" spans="1:6" x14ac:dyDescent="0.2">
      <c r="A68" s="2"/>
      <c r="B68" s="2"/>
      <c r="C68" s="2"/>
      <c r="D68" s="2"/>
      <c r="E68" s="2"/>
      <c r="F68" s="2"/>
    </row>
    <row r="69" spans="1:6" x14ac:dyDescent="0.2">
      <c r="A69" s="2"/>
      <c r="B69" s="2"/>
      <c r="C69" s="2"/>
      <c r="D69" s="2"/>
      <c r="E69" s="2"/>
      <c r="F69" s="2"/>
    </row>
    <row r="70" spans="1:6" x14ac:dyDescent="0.2">
      <c r="A70" s="2"/>
      <c r="B70" s="2"/>
      <c r="C70" s="2"/>
      <c r="D70" s="2"/>
      <c r="E70" s="2"/>
      <c r="F70" s="2"/>
    </row>
    <row r="71" spans="1:6" x14ac:dyDescent="0.2">
      <c r="A71" s="2"/>
      <c r="B71" s="2"/>
      <c r="C71" s="2"/>
      <c r="D71" s="2"/>
      <c r="E71" s="2"/>
      <c r="F71" s="2"/>
    </row>
    <row r="72" spans="1:6" x14ac:dyDescent="0.2">
      <c r="A72" s="2"/>
      <c r="B72" s="2"/>
      <c r="C72" s="2"/>
      <c r="D72" s="2"/>
      <c r="E72" s="2"/>
      <c r="F72" s="2"/>
    </row>
    <row r="73" spans="1:6" x14ac:dyDescent="0.2">
      <c r="A73" s="2"/>
      <c r="B73" s="2"/>
      <c r="C73" s="2"/>
      <c r="D73" s="2"/>
      <c r="E73" s="2"/>
      <c r="F73" s="2"/>
    </row>
    <row r="74" spans="1:6" x14ac:dyDescent="0.2">
      <c r="A74" s="2"/>
      <c r="B74" s="2"/>
      <c r="C74" s="2"/>
      <c r="D74" s="2"/>
      <c r="E74" s="2"/>
      <c r="F74" s="2"/>
    </row>
    <row r="75" spans="1:6" x14ac:dyDescent="0.2">
      <c r="A75" s="2"/>
      <c r="B75" s="2"/>
      <c r="C75" s="2"/>
      <c r="D75" s="2"/>
      <c r="E75" s="2"/>
      <c r="F75" s="2"/>
    </row>
    <row r="76" spans="1:6" x14ac:dyDescent="0.2">
      <c r="A76" s="2"/>
      <c r="B76" s="2"/>
      <c r="C76" s="2"/>
      <c r="D76" s="2"/>
      <c r="E76" s="2"/>
      <c r="F76" s="2"/>
    </row>
    <row r="77" spans="1:6" x14ac:dyDescent="0.2">
      <c r="A77" s="2"/>
      <c r="B77" s="2"/>
      <c r="C77" s="2"/>
      <c r="D77" s="2"/>
      <c r="E77" s="2"/>
      <c r="F77" s="2"/>
    </row>
    <row r="78" spans="1:6" x14ac:dyDescent="0.2">
      <c r="A78" s="2"/>
      <c r="B78" s="2"/>
      <c r="C78" s="2"/>
      <c r="D78" s="2"/>
      <c r="E78" s="2"/>
      <c r="F78" s="2"/>
    </row>
    <row r="79" spans="1:6" x14ac:dyDescent="0.2">
      <c r="A79" s="2"/>
      <c r="B79" s="2"/>
      <c r="C79" s="2"/>
      <c r="D79" s="2"/>
      <c r="E79" s="2"/>
      <c r="F79" s="2"/>
    </row>
    <row r="80" spans="1:6" x14ac:dyDescent="0.2">
      <c r="A80" s="2"/>
      <c r="B80" s="2"/>
      <c r="C80" s="2"/>
      <c r="D80" s="2"/>
      <c r="E80" s="2"/>
      <c r="F80" s="2"/>
    </row>
    <row r="81" spans="1:6" x14ac:dyDescent="0.2">
      <c r="A81" s="2"/>
      <c r="B81" s="2"/>
      <c r="C81" s="2"/>
      <c r="D81" s="2"/>
      <c r="E81" s="2"/>
      <c r="F81" s="2"/>
    </row>
    <row r="82" spans="1:6" x14ac:dyDescent="0.2">
      <c r="A82" s="2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  <row r="84" spans="1:6" x14ac:dyDescent="0.2">
      <c r="A84" s="2"/>
      <c r="B84" s="2"/>
      <c r="C84" s="2"/>
      <c r="D84" s="2"/>
      <c r="E84" s="2"/>
      <c r="F84" s="2"/>
    </row>
    <row r="85" spans="1:6" x14ac:dyDescent="0.2">
      <c r="A85" s="2"/>
      <c r="B85" s="2"/>
      <c r="C85" s="2"/>
      <c r="D85" s="2"/>
      <c r="E85" s="2"/>
      <c r="F85" s="2"/>
    </row>
    <row r="86" spans="1:6" x14ac:dyDescent="0.2">
      <c r="A86" s="2"/>
      <c r="B86" s="2"/>
      <c r="C86" s="2"/>
      <c r="D86" s="2"/>
      <c r="E86" s="2"/>
      <c r="F86" s="2"/>
    </row>
    <row r="87" spans="1:6" x14ac:dyDescent="0.2">
      <c r="A87" s="2"/>
      <c r="B87" s="2"/>
      <c r="C87" s="2"/>
      <c r="D87" s="2"/>
      <c r="E87" s="2"/>
      <c r="F87" s="2"/>
    </row>
    <row r="88" spans="1:6" x14ac:dyDescent="0.2">
      <c r="A88" s="2"/>
      <c r="B88" s="2"/>
      <c r="C88" s="2"/>
      <c r="D88" s="2"/>
      <c r="E88" s="2"/>
      <c r="F88" s="2"/>
    </row>
    <row r="89" spans="1:6" x14ac:dyDescent="0.2">
      <c r="A89" s="2"/>
      <c r="B89" s="2"/>
      <c r="C89" s="2"/>
      <c r="D89" s="2"/>
      <c r="E89" s="2"/>
      <c r="F89" s="2"/>
    </row>
    <row r="90" spans="1:6" x14ac:dyDescent="0.2">
      <c r="A90" s="2"/>
      <c r="B90" s="2"/>
      <c r="C90" s="2"/>
      <c r="D90" s="2"/>
      <c r="E90" s="2"/>
      <c r="F90" s="2"/>
    </row>
    <row r="91" spans="1:6" x14ac:dyDescent="0.2">
      <c r="A91" s="2"/>
      <c r="B91" s="2"/>
      <c r="C91" s="2"/>
      <c r="D91" s="2"/>
      <c r="E91" s="2"/>
      <c r="F91" s="2"/>
    </row>
    <row r="92" spans="1:6" x14ac:dyDescent="0.2">
      <c r="A92" s="2"/>
      <c r="B92" s="2"/>
      <c r="C92" s="2"/>
      <c r="D92" s="2"/>
      <c r="E92" s="2"/>
      <c r="F92" s="2"/>
    </row>
    <row r="93" spans="1:6" x14ac:dyDescent="0.2">
      <c r="A93" s="2"/>
      <c r="B93" s="2"/>
      <c r="C93" s="2"/>
      <c r="D93" s="2"/>
      <c r="E93" s="2"/>
      <c r="F93" s="2"/>
    </row>
  </sheetData>
  <pageMargins left="0.7" right="0.4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A19" sqref="A19"/>
    </sheetView>
  </sheetViews>
  <sheetFormatPr defaultRowHeight="15" x14ac:dyDescent="0.2"/>
  <cols>
    <col min="1" max="1" width="3.44140625" customWidth="1"/>
    <col min="2" max="2" width="8" bestFit="1" customWidth="1"/>
    <col min="3" max="3" width="9.6640625" bestFit="1" customWidth="1"/>
    <col min="4" max="4" width="5.109375" customWidth="1"/>
    <col min="6" max="6" width="3.5546875" customWidth="1"/>
    <col min="7" max="7" width="8" bestFit="1" customWidth="1"/>
    <col min="8" max="8" width="7" customWidth="1"/>
    <col min="9" max="9" width="5.33203125" customWidth="1"/>
  </cols>
  <sheetData>
    <row r="1" spans="1:9" x14ac:dyDescent="0.2">
      <c r="A1" s="20" t="s">
        <v>117</v>
      </c>
    </row>
    <row r="2" spans="1:9" x14ac:dyDescent="0.2">
      <c r="A2" s="28"/>
      <c r="B2" s="29"/>
      <c r="C2" s="29"/>
      <c r="D2" s="30" t="s">
        <v>116</v>
      </c>
      <c r="F2" s="28"/>
      <c r="G2" s="29"/>
      <c r="H2" s="29"/>
      <c r="I2" s="30" t="s">
        <v>116</v>
      </c>
    </row>
    <row r="3" spans="1:9" x14ac:dyDescent="0.2">
      <c r="A3" s="31">
        <v>1</v>
      </c>
      <c r="B3" s="2" t="s">
        <v>154</v>
      </c>
      <c r="C3" s="20"/>
      <c r="D3" s="32">
        <v>11</v>
      </c>
      <c r="F3" s="31">
        <v>1</v>
      </c>
      <c r="G3" s="2" t="s">
        <v>144</v>
      </c>
      <c r="H3" s="20"/>
      <c r="I3" s="32">
        <v>1</v>
      </c>
    </row>
    <row r="4" spans="1:9" x14ac:dyDescent="0.2">
      <c r="A4" s="31">
        <f>A3+1</f>
        <v>2</v>
      </c>
      <c r="B4" s="2" t="s">
        <v>142</v>
      </c>
      <c r="C4" s="20"/>
      <c r="D4" s="32">
        <v>7</v>
      </c>
      <c r="F4" s="31">
        <f>F3+1</f>
        <v>2</v>
      </c>
      <c r="G4" s="2" t="s">
        <v>145</v>
      </c>
      <c r="H4" s="20"/>
      <c r="I4" s="32">
        <v>1</v>
      </c>
    </row>
    <row r="5" spans="1:9" x14ac:dyDescent="0.2">
      <c r="A5" s="31">
        <f t="shared" ref="A5:A18" si="0">A4+1</f>
        <v>3</v>
      </c>
      <c r="B5" s="2" t="s">
        <v>150</v>
      </c>
      <c r="C5" s="20"/>
      <c r="D5" s="32">
        <v>7</v>
      </c>
      <c r="F5" s="31">
        <f t="shared" ref="F5:F18" si="1">F4+1</f>
        <v>3</v>
      </c>
      <c r="G5" s="2" t="s">
        <v>146</v>
      </c>
      <c r="H5" s="20"/>
      <c r="I5" s="32">
        <v>1</v>
      </c>
    </row>
    <row r="6" spans="1:9" x14ac:dyDescent="0.2">
      <c r="A6" s="31">
        <f t="shared" si="0"/>
        <v>4</v>
      </c>
      <c r="B6" s="2" t="s">
        <v>147</v>
      </c>
      <c r="C6" s="20"/>
      <c r="D6" s="32">
        <v>3</v>
      </c>
      <c r="F6" s="31">
        <f t="shared" si="1"/>
        <v>4</v>
      </c>
      <c r="G6" s="2" t="s">
        <v>178</v>
      </c>
      <c r="I6">
        <v>3</v>
      </c>
    </row>
    <row r="7" spans="1:9" x14ac:dyDescent="0.2">
      <c r="A7" s="31">
        <f t="shared" si="0"/>
        <v>5</v>
      </c>
      <c r="B7" s="2" t="s">
        <v>146</v>
      </c>
      <c r="C7" s="20"/>
      <c r="D7" s="32">
        <v>1</v>
      </c>
      <c r="F7" s="31">
        <f t="shared" si="1"/>
        <v>5</v>
      </c>
      <c r="G7" s="2" t="s">
        <v>147</v>
      </c>
      <c r="H7" s="20"/>
      <c r="I7" s="32">
        <v>3</v>
      </c>
    </row>
    <row r="8" spans="1:9" x14ac:dyDescent="0.2">
      <c r="A8" s="31">
        <f t="shared" si="0"/>
        <v>6</v>
      </c>
      <c r="B8" s="2" t="s">
        <v>152</v>
      </c>
      <c r="C8" s="20"/>
      <c r="D8" s="32">
        <v>9</v>
      </c>
      <c r="F8" s="31">
        <f t="shared" si="1"/>
        <v>6</v>
      </c>
      <c r="G8" s="2" t="s">
        <v>179</v>
      </c>
      <c r="I8">
        <v>4</v>
      </c>
    </row>
    <row r="9" spans="1:9" x14ac:dyDescent="0.2">
      <c r="A9" s="31">
        <f t="shared" si="0"/>
        <v>7</v>
      </c>
      <c r="B9" s="2" t="s">
        <v>149</v>
      </c>
      <c r="C9" s="20"/>
      <c r="D9" s="32">
        <v>6</v>
      </c>
      <c r="F9" s="31">
        <f t="shared" si="1"/>
        <v>7</v>
      </c>
      <c r="G9" s="2" t="s">
        <v>141</v>
      </c>
      <c r="H9" s="20"/>
      <c r="I9" s="32">
        <v>5</v>
      </c>
    </row>
    <row r="10" spans="1:9" x14ac:dyDescent="0.2">
      <c r="A10" s="31">
        <f t="shared" si="0"/>
        <v>8</v>
      </c>
      <c r="B10" s="2" t="s">
        <v>179</v>
      </c>
      <c r="D10" s="32">
        <v>4</v>
      </c>
      <c r="F10" s="31">
        <f t="shared" si="1"/>
        <v>8</v>
      </c>
      <c r="G10" s="2" t="s">
        <v>148</v>
      </c>
      <c r="H10" s="20"/>
      <c r="I10" s="32">
        <v>5</v>
      </c>
    </row>
    <row r="11" spans="1:9" x14ac:dyDescent="0.2">
      <c r="A11" s="31">
        <f t="shared" si="0"/>
        <v>9</v>
      </c>
      <c r="B11" s="2" t="s">
        <v>143</v>
      </c>
      <c r="C11" s="20"/>
      <c r="D11" s="32">
        <v>8</v>
      </c>
      <c r="F11" s="31">
        <f t="shared" si="1"/>
        <v>9</v>
      </c>
      <c r="G11" s="2" t="s">
        <v>149</v>
      </c>
      <c r="H11" s="20"/>
      <c r="I11" s="32">
        <v>6</v>
      </c>
    </row>
    <row r="12" spans="1:9" x14ac:dyDescent="0.2">
      <c r="A12" s="31">
        <f t="shared" si="0"/>
        <v>10</v>
      </c>
      <c r="B12" s="2" t="s">
        <v>144</v>
      </c>
      <c r="C12" s="20"/>
      <c r="D12" s="32">
        <v>1</v>
      </c>
      <c r="F12" s="31">
        <f t="shared" si="1"/>
        <v>10</v>
      </c>
      <c r="G12" s="2" t="s">
        <v>142</v>
      </c>
      <c r="H12" s="20"/>
      <c r="I12" s="32">
        <v>7</v>
      </c>
    </row>
    <row r="13" spans="1:9" x14ac:dyDescent="0.2">
      <c r="A13" s="31">
        <f t="shared" si="0"/>
        <v>11</v>
      </c>
      <c r="B13" s="2" t="s">
        <v>145</v>
      </c>
      <c r="C13" s="20"/>
      <c r="D13" s="32">
        <v>1</v>
      </c>
      <c r="F13" s="31">
        <f t="shared" si="1"/>
        <v>11</v>
      </c>
      <c r="G13" s="2" t="s">
        <v>150</v>
      </c>
      <c r="H13" s="20"/>
      <c r="I13" s="32">
        <v>7</v>
      </c>
    </row>
    <row r="14" spans="1:9" x14ac:dyDescent="0.2">
      <c r="A14" s="31">
        <f t="shared" si="0"/>
        <v>12</v>
      </c>
      <c r="B14" s="2" t="s">
        <v>151</v>
      </c>
      <c r="C14" s="20"/>
      <c r="D14" s="32">
        <v>8</v>
      </c>
      <c r="F14" s="31">
        <f t="shared" si="1"/>
        <v>12</v>
      </c>
      <c r="G14" s="2" t="s">
        <v>151</v>
      </c>
      <c r="H14" s="20"/>
      <c r="I14" s="32">
        <v>8</v>
      </c>
    </row>
    <row r="15" spans="1:9" x14ac:dyDescent="0.2">
      <c r="A15" s="31">
        <f t="shared" si="0"/>
        <v>13</v>
      </c>
      <c r="B15" s="2" t="s">
        <v>178</v>
      </c>
      <c r="D15" s="32">
        <v>3</v>
      </c>
      <c r="F15" s="31">
        <f t="shared" si="1"/>
        <v>13</v>
      </c>
      <c r="G15" s="2" t="s">
        <v>143</v>
      </c>
      <c r="H15" s="20"/>
      <c r="I15" s="32">
        <v>8</v>
      </c>
    </row>
    <row r="16" spans="1:9" x14ac:dyDescent="0.2">
      <c r="A16" s="31">
        <f t="shared" si="0"/>
        <v>14</v>
      </c>
      <c r="B16" s="2" t="s">
        <v>148</v>
      </c>
      <c r="C16" s="20"/>
      <c r="D16" s="32">
        <v>5</v>
      </c>
      <c r="F16" s="31">
        <f t="shared" si="1"/>
        <v>14</v>
      </c>
      <c r="G16" s="2" t="s">
        <v>152</v>
      </c>
      <c r="H16" s="20"/>
      <c r="I16" s="32">
        <v>9</v>
      </c>
    </row>
    <row r="17" spans="1:9" x14ac:dyDescent="0.2">
      <c r="A17" s="31">
        <f t="shared" si="0"/>
        <v>15</v>
      </c>
      <c r="B17" s="2" t="s">
        <v>141</v>
      </c>
      <c r="C17" s="20"/>
      <c r="D17" s="32">
        <v>5</v>
      </c>
      <c r="F17" s="31">
        <f t="shared" si="1"/>
        <v>15</v>
      </c>
      <c r="G17" s="2" t="s">
        <v>153</v>
      </c>
      <c r="H17" s="20"/>
      <c r="I17" s="32">
        <v>10</v>
      </c>
    </row>
    <row r="18" spans="1:9" x14ac:dyDescent="0.2">
      <c r="A18" s="33">
        <f t="shared" si="0"/>
        <v>16</v>
      </c>
      <c r="B18" s="39" t="s">
        <v>153</v>
      </c>
      <c r="C18" s="34"/>
      <c r="D18" s="35">
        <v>10</v>
      </c>
      <c r="F18" s="33">
        <f t="shared" si="1"/>
        <v>16</v>
      </c>
      <c r="G18" s="39" t="s">
        <v>154</v>
      </c>
      <c r="H18" s="34"/>
      <c r="I18" s="35">
        <v>11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E13"/>
  <sheetViews>
    <sheetView workbookViewId="0">
      <selection activeCell="E14" sqref="E14"/>
    </sheetView>
  </sheetViews>
  <sheetFormatPr defaultRowHeight="15" x14ac:dyDescent="0.2"/>
  <cols>
    <col min="5" max="5" width="7.44140625" bestFit="1" customWidth="1"/>
  </cols>
  <sheetData>
    <row r="4" spans="2:5" x14ac:dyDescent="0.2">
      <c r="B4" s="25">
        <f>pinmoney!A117</f>
        <v>192</v>
      </c>
    </row>
    <row r="7" spans="2:5" x14ac:dyDescent="0.2">
      <c r="C7" s="27" t="s">
        <v>107</v>
      </c>
      <c r="D7" s="27" t="s">
        <v>108</v>
      </c>
    </row>
    <row r="8" spans="2:5" x14ac:dyDescent="0.2">
      <c r="C8">
        <v>40</v>
      </c>
      <c r="D8">
        <v>40</v>
      </c>
    </row>
    <row r="9" spans="2:5" x14ac:dyDescent="0.2">
      <c r="C9">
        <v>30</v>
      </c>
      <c r="D9">
        <v>30</v>
      </c>
    </row>
    <row r="10" spans="2:5" x14ac:dyDescent="0.2">
      <c r="C10">
        <v>15</v>
      </c>
      <c r="D10">
        <v>15</v>
      </c>
    </row>
    <row r="11" spans="2:5" x14ac:dyDescent="0.2">
      <c r="C11">
        <v>11</v>
      </c>
      <c r="D11">
        <v>11</v>
      </c>
    </row>
    <row r="12" spans="2:5" x14ac:dyDescent="0.2">
      <c r="D12" s="24" t="s">
        <v>109</v>
      </c>
      <c r="E12" s="26">
        <f>SUM(C8:D11)</f>
        <v>192</v>
      </c>
    </row>
    <row r="13" spans="2:5" x14ac:dyDescent="0.2">
      <c r="D13" s="20" t="s">
        <v>55</v>
      </c>
      <c r="E13" s="25">
        <f>E12-B4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1"/>
  <sheetViews>
    <sheetView topLeftCell="A40" workbookViewId="0">
      <selection activeCell="A44" sqref="A44"/>
    </sheetView>
  </sheetViews>
  <sheetFormatPr defaultRowHeight="15" x14ac:dyDescent="0.2"/>
  <cols>
    <col min="1" max="1" width="11.77734375" customWidth="1"/>
    <col min="3" max="3" width="19.77734375" customWidth="1"/>
    <col min="6" max="6" width="11.109375" customWidth="1"/>
    <col min="7" max="7" width="13.6640625" customWidth="1"/>
  </cols>
  <sheetData>
    <row r="1" spans="1:6" x14ac:dyDescent="0.2">
      <c r="A1" s="20" t="s">
        <v>138</v>
      </c>
      <c r="E1" s="2"/>
    </row>
    <row r="2" spans="1:6" x14ac:dyDescent="0.2">
      <c r="A2" s="3" t="s">
        <v>118</v>
      </c>
      <c r="B2" s="13" t="s">
        <v>111</v>
      </c>
      <c r="C2" s="2" t="s">
        <v>159</v>
      </c>
      <c r="D2" s="2">
        <f>4*60</f>
        <v>240</v>
      </c>
      <c r="E2" s="2"/>
      <c r="F2" s="3"/>
    </row>
    <row r="3" spans="1:6" x14ac:dyDescent="0.2">
      <c r="A3" s="3" t="s">
        <v>119</v>
      </c>
      <c r="B3" s="13" t="s">
        <v>112</v>
      </c>
      <c r="C3" s="2" t="s">
        <v>158</v>
      </c>
      <c r="D3" s="2">
        <f>4*40</f>
        <v>160</v>
      </c>
      <c r="E3" s="2"/>
      <c r="F3" s="3"/>
    </row>
    <row r="4" spans="1:6" x14ac:dyDescent="0.2">
      <c r="A4" s="3" t="s">
        <v>120</v>
      </c>
      <c r="B4" s="13" t="s">
        <v>113</v>
      </c>
      <c r="C4" s="2" t="s">
        <v>133</v>
      </c>
      <c r="D4" s="2">
        <f>4*30</f>
        <v>120</v>
      </c>
      <c r="E4" s="2"/>
      <c r="F4" s="3"/>
    </row>
    <row r="5" spans="1:6" x14ac:dyDescent="0.2">
      <c r="A5" s="3" t="s">
        <v>110</v>
      </c>
      <c r="B5" s="13" t="s">
        <v>114</v>
      </c>
      <c r="C5" s="2" t="s">
        <v>175</v>
      </c>
      <c r="D5" s="2">
        <f>4*25</f>
        <v>100</v>
      </c>
      <c r="E5" s="2">
        <f>SUM(D2:D5)</f>
        <v>620</v>
      </c>
      <c r="F5" s="3"/>
    </row>
    <row r="6" spans="1:6" x14ac:dyDescent="0.2">
      <c r="D6" s="2"/>
      <c r="E6" s="2"/>
    </row>
    <row r="7" spans="1:6" x14ac:dyDescent="0.2">
      <c r="A7" s="2" t="s">
        <v>68</v>
      </c>
      <c r="C7" s="2" t="s">
        <v>160</v>
      </c>
      <c r="D7" s="2">
        <v>60</v>
      </c>
      <c r="E7" s="2"/>
    </row>
    <row r="8" spans="1:6" x14ac:dyDescent="0.2">
      <c r="A8" s="2" t="s">
        <v>69</v>
      </c>
      <c r="C8" s="2" t="s">
        <v>161</v>
      </c>
      <c r="D8" s="2">
        <v>60</v>
      </c>
      <c r="E8" s="2">
        <f>SUM(D7:D8)</f>
        <v>120</v>
      </c>
    </row>
    <row r="9" spans="1:6" x14ac:dyDescent="0.2">
      <c r="A9" s="2"/>
      <c r="C9" s="2"/>
      <c r="D9" s="2"/>
      <c r="E9" s="2"/>
    </row>
    <row r="10" spans="1:6" x14ac:dyDescent="0.2">
      <c r="A10" s="2" t="s">
        <v>70</v>
      </c>
      <c r="C10" s="2" t="s">
        <v>162</v>
      </c>
      <c r="D10" s="2">
        <v>50</v>
      </c>
      <c r="E10" s="2"/>
    </row>
    <row r="11" spans="1:6" x14ac:dyDescent="0.2">
      <c r="A11" s="2" t="s">
        <v>71</v>
      </c>
      <c r="C11" s="2" t="s">
        <v>163</v>
      </c>
      <c r="D11" s="2">
        <v>50</v>
      </c>
      <c r="E11" s="2">
        <f>SUM(D10:D11)</f>
        <v>100</v>
      </c>
    </row>
    <row r="12" spans="1:6" x14ac:dyDescent="0.2">
      <c r="A12" s="2"/>
      <c r="C12" s="2"/>
      <c r="D12" s="2"/>
      <c r="E12" s="2"/>
    </row>
    <row r="13" spans="1:6" x14ac:dyDescent="0.2">
      <c r="A13" s="2" t="s">
        <v>72</v>
      </c>
      <c r="C13" s="2" t="s">
        <v>164</v>
      </c>
      <c r="D13" s="2">
        <v>40</v>
      </c>
      <c r="E13" s="2"/>
    </row>
    <row r="14" spans="1:6" x14ac:dyDescent="0.2">
      <c r="A14" s="2" t="s">
        <v>73</v>
      </c>
      <c r="C14" s="2" t="s">
        <v>165</v>
      </c>
      <c r="D14" s="2">
        <v>40</v>
      </c>
      <c r="E14" s="2">
        <f>SUM(D13:D14)</f>
        <v>80</v>
      </c>
    </row>
    <row r="15" spans="1:6" x14ac:dyDescent="0.2">
      <c r="A15" s="2"/>
      <c r="C15" s="2"/>
      <c r="D15" s="2"/>
      <c r="E15" s="2"/>
    </row>
    <row r="16" spans="1:6" x14ac:dyDescent="0.2">
      <c r="A16" s="2" t="s">
        <v>74</v>
      </c>
      <c r="C16" s="2" t="s">
        <v>166</v>
      </c>
      <c r="D16" s="2">
        <v>30</v>
      </c>
      <c r="E16" s="2"/>
    </row>
    <row r="17" spans="1:12" x14ac:dyDescent="0.2">
      <c r="A17" s="2" t="s">
        <v>75</v>
      </c>
      <c r="C17" s="2" t="s">
        <v>167</v>
      </c>
      <c r="D17" s="2">
        <v>30</v>
      </c>
      <c r="E17" s="2">
        <f>SUM(D16:D17)</f>
        <v>60</v>
      </c>
      <c r="H17" s="2"/>
      <c r="J17" s="13"/>
      <c r="K17" s="2"/>
      <c r="L17" s="2"/>
    </row>
    <row r="18" spans="1:12" x14ac:dyDescent="0.2">
      <c r="A18" s="2"/>
      <c r="C18" s="2"/>
      <c r="D18" s="2"/>
      <c r="E18" s="2"/>
      <c r="H18" s="2"/>
      <c r="J18" s="13"/>
      <c r="K18" s="2"/>
      <c r="L18" s="2"/>
    </row>
    <row r="19" spans="1:12" x14ac:dyDescent="0.2">
      <c r="A19" s="2" t="s">
        <v>81</v>
      </c>
      <c r="C19" s="13" t="s">
        <v>168</v>
      </c>
      <c r="D19" s="2">
        <v>15</v>
      </c>
      <c r="E19" s="2"/>
    </row>
    <row r="20" spans="1:12" x14ac:dyDescent="0.2">
      <c r="A20" s="2" t="s">
        <v>82</v>
      </c>
      <c r="C20" s="13" t="s">
        <v>169</v>
      </c>
      <c r="D20" s="2">
        <v>15</v>
      </c>
      <c r="E20" s="2">
        <f>SUM(D19:D20)</f>
        <v>30</v>
      </c>
    </row>
    <row r="21" spans="1:12" x14ac:dyDescent="0.2">
      <c r="A21" s="2"/>
      <c r="C21" s="13"/>
      <c r="D21" s="2"/>
      <c r="E21" s="2"/>
    </row>
    <row r="22" spans="1:12" x14ac:dyDescent="0.2">
      <c r="A22" s="2" t="s">
        <v>76</v>
      </c>
      <c r="C22" s="13" t="s">
        <v>170</v>
      </c>
      <c r="D22" s="2">
        <v>15</v>
      </c>
      <c r="E22" s="2"/>
    </row>
    <row r="23" spans="1:12" x14ac:dyDescent="0.2">
      <c r="A23" s="2" t="s">
        <v>77</v>
      </c>
      <c r="C23" s="13" t="s">
        <v>171</v>
      </c>
      <c r="D23" s="2">
        <v>15</v>
      </c>
      <c r="E23" s="2">
        <f>SUM(D22:D23)</f>
        <v>30</v>
      </c>
    </row>
    <row r="24" spans="1:12" x14ac:dyDescent="0.2">
      <c r="A24" s="2"/>
      <c r="C24" s="2"/>
      <c r="D24" s="2"/>
      <c r="E24" s="2"/>
      <c r="F24" s="3"/>
    </row>
    <row r="25" spans="1:12" x14ac:dyDescent="0.2">
      <c r="A25" s="2" t="s">
        <v>23</v>
      </c>
      <c r="C25" s="2" t="s">
        <v>172</v>
      </c>
      <c r="D25" s="2">
        <v>10</v>
      </c>
      <c r="E25" s="2"/>
    </row>
    <row r="26" spans="1:12" x14ac:dyDescent="0.2">
      <c r="C26" s="2" t="s">
        <v>78</v>
      </c>
      <c r="D26" s="2">
        <v>10</v>
      </c>
      <c r="E26" s="2"/>
    </row>
    <row r="27" spans="1:12" x14ac:dyDescent="0.2">
      <c r="C27" s="2" t="s">
        <v>141</v>
      </c>
      <c r="D27" s="2">
        <v>10</v>
      </c>
      <c r="E27" s="2"/>
    </row>
    <row r="28" spans="1:12" x14ac:dyDescent="0.2">
      <c r="C28" s="2" t="s">
        <v>80</v>
      </c>
      <c r="D28" s="2">
        <v>10</v>
      </c>
      <c r="E28" s="2"/>
    </row>
    <row r="29" spans="1:12" x14ac:dyDescent="0.2">
      <c r="C29" s="2" t="s">
        <v>143</v>
      </c>
      <c r="D29" s="2">
        <v>10</v>
      </c>
      <c r="E29" s="2"/>
    </row>
    <row r="30" spans="1:12" x14ac:dyDescent="0.2">
      <c r="C30" s="2" t="s">
        <v>152</v>
      </c>
      <c r="D30" s="2">
        <v>10</v>
      </c>
      <c r="E30" s="2"/>
    </row>
    <row r="31" spans="1:12" x14ac:dyDescent="0.2">
      <c r="C31" s="2" t="s">
        <v>173</v>
      </c>
      <c r="D31" s="2">
        <v>10</v>
      </c>
      <c r="E31" s="2"/>
    </row>
    <row r="32" spans="1:12" x14ac:dyDescent="0.2">
      <c r="C32" s="2"/>
      <c r="D32" s="2"/>
      <c r="E32" s="2"/>
      <c r="F32" s="3">
        <f>SUM(D25:D32)</f>
        <v>70</v>
      </c>
    </row>
    <row r="33" spans="1:11" x14ac:dyDescent="0.2">
      <c r="C33" s="2"/>
      <c r="D33" s="2"/>
      <c r="E33" s="2"/>
    </row>
    <row r="34" spans="1:11" x14ac:dyDescent="0.2">
      <c r="A34" s="2" t="s">
        <v>130</v>
      </c>
      <c r="B34" s="2"/>
      <c r="C34" s="2"/>
      <c r="D34" s="2">
        <v>75</v>
      </c>
      <c r="E34" s="2"/>
    </row>
    <row r="35" spans="1:11" x14ac:dyDescent="0.2">
      <c r="E35" s="13" t="s">
        <v>177</v>
      </c>
      <c r="F35" s="3">
        <f>SUM(D2:D34)</f>
        <v>1185</v>
      </c>
    </row>
    <row r="36" spans="1:11" x14ac:dyDescent="0.2">
      <c r="C36" s="2" t="s">
        <v>176</v>
      </c>
      <c r="E36" s="2"/>
      <c r="F36" s="3">
        <f>1200-F35</f>
        <v>15</v>
      </c>
    </row>
    <row r="37" spans="1:11" x14ac:dyDescent="0.2">
      <c r="E37" s="2"/>
    </row>
    <row r="38" spans="1:11" x14ac:dyDescent="0.2">
      <c r="A38" s="20" t="s">
        <v>134</v>
      </c>
      <c r="D38" s="36"/>
      <c r="E38" s="36"/>
      <c r="F38" s="20"/>
    </row>
    <row r="39" spans="1:11" x14ac:dyDescent="0.2">
      <c r="A39" s="2" t="s">
        <v>131</v>
      </c>
      <c r="B39" s="2"/>
      <c r="C39" s="2"/>
      <c r="D39" s="20"/>
      <c r="E39" s="20"/>
      <c r="F39" s="20"/>
    </row>
    <row r="40" spans="1:11" x14ac:dyDescent="0.2">
      <c r="A40" s="20"/>
      <c r="C40" s="2"/>
      <c r="D40" s="20"/>
      <c r="E40" s="20"/>
      <c r="F40" s="20"/>
    </row>
    <row r="41" spans="1:11" x14ac:dyDescent="0.2">
      <c r="D41" s="20"/>
      <c r="E41" s="20"/>
      <c r="F41" s="20"/>
    </row>
    <row r="42" spans="1:11" x14ac:dyDescent="0.2">
      <c r="D42" s="20"/>
      <c r="E42" s="20"/>
      <c r="F42" s="20"/>
    </row>
    <row r="43" spans="1:11" x14ac:dyDescent="0.2">
      <c r="A43" s="2"/>
      <c r="B43" s="2"/>
      <c r="C43" s="9"/>
      <c r="D43" s="20"/>
      <c r="E43" s="37"/>
      <c r="F43" s="26"/>
    </row>
    <row r="44" spans="1:11" x14ac:dyDescent="0.2">
      <c r="A44" s="2" t="s">
        <v>115</v>
      </c>
      <c r="B44" s="2"/>
      <c r="C44" s="2"/>
      <c r="D44" s="2"/>
      <c r="E44" s="2"/>
      <c r="F44" s="2"/>
    </row>
    <row r="45" spans="1:11" x14ac:dyDescent="0.2">
      <c r="A45" s="2" t="s">
        <v>140</v>
      </c>
      <c r="B45" s="2"/>
      <c r="C45" s="2"/>
      <c r="D45" s="2"/>
      <c r="E45" s="2"/>
      <c r="F45" s="2"/>
    </row>
    <row r="46" spans="1:11" x14ac:dyDescent="0.2">
      <c r="A46" s="2" t="s">
        <v>144</v>
      </c>
      <c r="B46" s="2"/>
      <c r="C46" s="2"/>
      <c r="E46" s="2"/>
      <c r="F46" s="2"/>
    </row>
    <row r="47" spans="1:11" x14ac:dyDescent="0.2">
      <c r="A47" s="2" t="s">
        <v>145</v>
      </c>
      <c r="B47" s="2"/>
      <c r="C47" s="2"/>
      <c r="E47" s="2"/>
      <c r="F47" s="2"/>
      <c r="I47" s="2"/>
      <c r="K47" s="2"/>
    </row>
    <row r="48" spans="1:11" x14ac:dyDescent="0.2">
      <c r="A48" s="2" t="s">
        <v>146</v>
      </c>
      <c r="B48" s="2"/>
      <c r="C48" s="2"/>
      <c r="E48" s="2"/>
      <c r="F48" s="2"/>
      <c r="I48" s="2"/>
      <c r="K48" s="2"/>
    </row>
    <row r="49" spans="1:11" x14ac:dyDescent="0.2">
      <c r="A49" s="2" t="s">
        <v>178</v>
      </c>
      <c r="B49" s="2"/>
      <c r="C49" s="2"/>
      <c r="E49" s="2"/>
      <c r="F49" s="2"/>
      <c r="I49" s="2"/>
      <c r="K49" s="2"/>
    </row>
    <row r="50" spans="1:11" x14ac:dyDescent="0.2">
      <c r="A50" s="2" t="s">
        <v>147</v>
      </c>
      <c r="B50" s="2"/>
      <c r="C50" s="2"/>
      <c r="E50" s="2"/>
      <c r="F50" s="2"/>
      <c r="I50" s="2"/>
      <c r="K50" s="2"/>
    </row>
    <row r="51" spans="1:11" x14ac:dyDescent="0.2">
      <c r="A51" s="2" t="s">
        <v>179</v>
      </c>
      <c r="B51" s="2"/>
      <c r="C51" s="2"/>
      <c r="E51" s="2"/>
      <c r="F51" s="2"/>
      <c r="I51" s="2"/>
      <c r="K51" s="2"/>
    </row>
    <row r="52" spans="1:11" x14ac:dyDescent="0.2">
      <c r="A52" s="2" t="s">
        <v>141</v>
      </c>
      <c r="B52" s="2"/>
      <c r="C52" s="2"/>
      <c r="E52" s="2"/>
      <c r="F52" s="2"/>
      <c r="I52" s="2"/>
      <c r="K52" s="2"/>
    </row>
    <row r="53" spans="1:11" x14ac:dyDescent="0.2">
      <c r="A53" s="2" t="s">
        <v>148</v>
      </c>
      <c r="B53" s="2"/>
      <c r="C53" s="2"/>
      <c r="E53" s="2"/>
      <c r="F53" s="2"/>
      <c r="I53" s="2"/>
      <c r="K53" s="2"/>
    </row>
    <row r="54" spans="1:11" x14ac:dyDescent="0.2">
      <c r="A54" s="2" t="s">
        <v>149</v>
      </c>
      <c r="B54" s="2"/>
      <c r="E54" s="2"/>
      <c r="F54" s="2"/>
      <c r="I54" s="2"/>
      <c r="K54" s="2"/>
    </row>
    <row r="55" spans="1:11" x14ac:dyDescent="0.2">
      <c r="A55" s="2" t="s">
        <v>142</v>
      </c>
      <c r="B55" s="2"/>
      <c r="C55" s="2"/>
      <c r="E55" s="2"/>
      <c r="F55" s="2"/>
      <c r="I55" s="2"/>
      <c r="K55" s="2"/>
    </row>
    <row r="56" spans="1:11" x14ac:dyDescent="0.2">
      <c r="A56" s="2" t="s">
        <v>150</v>
      </c>
      <c r="B56" s="2"/>
      <c r="C56" s="2"/>
      <c r="E56" s="2"/>
      <c r="F56" s="2"/>
      <c r="I56" s="2"/>
      <c r="K56" s="2"/>
    </row>
    <row r="57" spans="1:11" x14ac:dyDescent="0.2">
      <c r="A57" s="2" t="s">
        <v>151</v>
      </c>
      <c r="B57" s="2"/>
      <c r="C57" s="2"/>
      <c r="E57" s="2"/>
      <c r="F57" s="2"/>
      <c r="I57" s="2"/>
      <c r="K57" s="2"/>
    </row>
    <row r="58" spans="1:11" x14ac:dyDescent="0.2">
      <c r="A58" s="2" t="s">
        <v>143</v>
      </c>
      <c r="B58" s="2"/>
      <c r="C58" s="2"/>
      <c r="E58" s="2"/>
      <c r="F58" s="2"/>
      <c r="I58" s="2"/>
      <c r="K58" s="2"/>
    </row>
    <row r="59" spans="1:11" x14ac:dyDescent="0.2">
      <c r="A59" s="2" t="s">
        <v>152</v>
      </c>
      <c r="B59" s="2"/>
      <c r="C59" s="2"/>
      <c r="E59" s="2"/>
      <c r="F59" s="2"/>
      <c r="I59" s="2"/>
      <c r="K59" s="2"/>
    </row>
    <row r="60" spans="1:11" x14ac:dyDescent="0.2">
      <c r="A60" s="2" t="s">
        <v>153</v>
      </c>
      <c r="B60" s="2"/>
      <c r="C60" s="2"/>
      <c r="D60" s="2"/>
      <c r="E60" s="2"/>
      <c r="F60" s="2"/>
      <c r="I60" s="2"/>
      <c r="K60" s="2"/>
    </row>
    <row r="61" spans="1:11" x14ac:dyDescent="0.2">
      <c r="A61" s="2" t="s">
        <v>154</v>
      </c>
      <c r="B61" s="2"/>
      <c r="C61" s="2"/>
      <c r="D61" s="2"/>
      <c r="E61" s="2"/>
      <c r="F61" s="2"/>
    </row>
    <row r="62" spans="1:11" x14ac:dyDescent="0.2">
      <c r="A62" s="2"/>
      <c r="B62" s="2"/>
      <c r="C62" s="2"/>
      <c r="D62" s="2"/>
      <c r="E62" s="2"/>
      <c r="F62" s="2"/>
    </row>
    <row r="63" spans="1:11" x14ac:dyDescent="0.2">
      <c r="A63" s="2"/>
      <c r="B63" s="2"/>
      <c r="C63" s="2"/>
      <c r="D63" s="2"/>
      <c r="E63" s="2"/>
      <c r="F63" s="2"/>
    </row>
    <row r="64" spans="1:11" x14ac:dyDescent="0.2">
      <c r="A64" s="2"/>
      <c r="B64" s="2"/>
      <c r="C64" s="2"/>
      <c r="D64" s="2"/>
      <c r="E64" s="2"/>
      <c r="F64" s="2"/>
    </row>
    <row r="65" spans="1:6" x14ac:dyDescent="0.2">
      <c r="A65" s="2"/>
      <c r="B65" s="2"/>
      <c r="C65" s="2"/>
      <c r="D65" s="2"/>
      <c r="E65" s="2"/>
      <c r="F65" s="2"/>
    </row>
    <row r="66" spans="1:6" x14ac:dyDescent="0.2">
      <c r="A66" s="2"/>
      <c r="B66" s="2"/>
      <c r="C66" s="2"/>
      <c r="D66" s="2"/>
      <c r="E66" s="2"/>
      <c r="F66" s="2"/>
    </row>
    <row r="67" spans="1:6" x14ac:dyDescent="0.2">
      <c r="A67" s="2"/>
      <c r="B67" s="2"/>
      <c r="C67" s="2"/>
      <c r="D67" s="2"/>
      <c r="E67" s="2"/>
      <c r="F67" s="2"/>
    </row>
    <row r="68" spans="1:6" x14ac:dyDescent="0.2">
      <c r="A68" s="2"/>
      <c r="B68" s="2"/>
      <c r="C68" s="2"/>
      <c r="D68" s="2"/>
      <c r="E68" s="2"/>
      <c r="F68" s="2"/>
    </row>
    <row r="69" spans="1:6" x14ac:dyDescent="0.2">
      <c r="A69" s="2"/>
      <c r="B69" s="2"/>
      <c r="C69" s="2"/>
      <c r="D69" s="2"/>
      <c r="E69" s="2"/>
      <c r="F69" s="2"/>
    </row>
    <row r="70" spans="1:6" x14ac:dyDescent="0.2">
      <c r="A70" s="2"/>
      <c r="B70" s="2"/>
      <c r="C70" s="2"/>
      <c r="D70" s="2"/>
      <c r="E70" s="2"/>
      <c r="F70" s="2"/>
    </row>
    <row r="71" spans="1:6" x14ac:dyDescent="0.2">
      <c r="A71" s="2"/>
      <c r="B71" s="2"/>
      <c r="C71" s="2"/>
      <c r="D71" s="2"/>
      <c r="E71" s="2"/>
      <c r="F71" s="2"/>
    </row>
    <row r="72" spans="1:6" x14ac:dyDescent="0.2">
      <c r="A72" s="2"/>
      <c r="B72" s="2"/>
      <c r="C72" s="2"/>
      <c r="D72" s="2"/>
      <c r="E72" s="2"/>
      <c r="F72" s="2"/>
    </row>
    <row r="73" spans="1:6" x14ac:dyDescent="0.2">
      <c r="A73" s="2"/>
      <c r="B73" s="2"/>
      <c r="C73" s="2"/>
      <c r="D73" s="2"/>
      <c r="E73" s="2"/>
      <c r="F73" s="2"/>
    </row>
    <row r="74" spans="1:6" x14ac:dyDescent="0.2">
      <c r="A74" s="2"/>
      <c r="B74" s="2"/>
      <c r="C74" s="2"/>
      <c r="D74" s="2"/>
      <c r="E74" s="2"/>
      <c r="F74" s="2"/>
    </row>
    <row r="75" spans="1:6" x14ac:dyDescent="0.2">
      <c r="A75" s="2"/>
      <c r="B75" s="2"/>
      <c r="C75" s="2"/>
      <c r="D75" s="2"/>
      <c r="E75" s="2"/>
      <c r="F75" s="2"/>
    </row>
    <row r="76" spans="1:6" x14ac:dyDescent="0.2">
      <c r="A76" s="2"/>
      <c r="B76" s="2"/>
      <c r="C76" s="2"/>
      <c r="D76" s="2"/>
      <c r="E76" s="2"/>
      <c r="F76" s="2"/>
    </row>
    <row r="77" spans="1:6" x14ac:dyDescent="0.2">
      <c r="A77" s="2"/>
      <c r="B77" s="2"/>
      <c r="C77" s="2"/>
      <c r="D77" s="2"/>
      <c r="E77" s="2"/>
      <c r="F77" s="2"/>
    </row>
    <row r="78" spans="1:6" x14ac:dyDescent="0.2">
      <c r="A78" s="2"/>
      <c r="B78" s="2"/>
      <c r="C78" s="2"/>
      <c r="D78" s="2"/>
      <c r="E78" s="2"/>
      <c r="F78" s="2"/>
    </row>
    <row r="79" spans="1:6" x14ac:dyDescent="0.2">
      <c r="A79" s="2"/>
      <c r="B79" s="2"/>
      <c r="C79" s="2"/>
      <c r="D79" s="2"/>
      <c r="E79" s="2"/>
      <c r="F79" s="2"/>
    </row>
    <row r="80" spans="1:6" x14ac:dyDescent="0.2">
      <c r="A80" s="2"/>
      <c r="B80" s="2"/>
      <c r="C80" s="2"/>
      <c r="D80" s="2"/>
      <c r="E80" s="2"/>
      <c r="F80" s="2"/>
    </row>
    <row r="81" spans="1:6" x14ac:dyDescent="0.2">
      <c r="A81" s="2"/>
      <c r="B81" s="2"/>
      <c r="C81" s="2"/>
      <c r="D81" s="2"/>
      <c r="E81" s="2"/>
      <c r="F81" s="2"/>
    </row>
    <row r="82" spans="1:6" x14ac:dyDescent="0.2">
      <c r="A82" s="2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  <row r="84" spans="1:6" x14ac:dyDescent="0.2">
      <c r="A84" s="2"/>
      <c r="B84" s="2"/>
      <c r="C84" s="2"/>
      <c r="D84" s="2"/>
      <c r="E84" s="2"/>
      <c r="F84" s="2"/>
    </row>
    <row r="85" spans="1:6" x14ac:dyDescent="0.2">
      <c r="A85" s="2"/>
      <c r="B85" s="2"/>
      <c r="C85" s="2"/>
      <c r="D85" s="2"/>
      <c r="E85" s="2"/>
      <c r="F85" s="2"/>
    </row>
    <row r="86" spans="1:6" x14ac:dyDescent="0.2">
      <c r="A86" s="2"/>
      <c r="B86" s="2"/>
      <c r="C86" s="2"/>
      <c r="D86" s="2"/>
      <c r="E86" s="2"/>
      <c r="F86" s="2"/>
    </row>
    <row r="87" spans="1:6" x14ac:dyDescent="0.2">
      <c r="A87" s="2"/>
      <c r="B87" s="2"/>
      <c r="C87" s="2"/>
      <c r="D87" s="2"/>
      <c r="E87" s="2"/>
      <c r="F87" s="2"/>
    </row>
    <row r="88" spans="1:6" x14ac:dyDescent="0.2">
      <c r="A88" s="2"/>
      <c r="B88" s="2"/>
      <c r="C88" s="2"/>
      <c r="D88" s="2"/>
      <c r="E88" s="2"/>
      <c r="F88" s="2"/>
    </row>
    <row r="89" spans="1:6" x14ac:dyDescent="0.2">
      <c r="A89" s="2"/>
      <c r="B89" s="2"/>
      <c r="C89" s="2"/>
      <c r="D89" s="2"/>
      <c r="E89" s="2"/>
      <c r="F89" s="2"/>
    </row>
    <row r="90" spans="1:6" x14ac:dyDescent="0.2">
      <c r="A90" s="2"/>
      <c r="B90" s="2"/>
      <c r="C90" s="2"/>
      <c r="D90" s="2"/>
      <c r="E90" s="2"/>
      <c r="F90" s="2"/>
    </row>
    <row r="91" spans="1:6" x14ac:dyDescent="0.2">
      <c r="A91" s="2"/>
      <c r="B91" s="2"/>
      <c r="C91" s="2"/>
      <c r="D91" s="2"/>
      <c r="E91" s="2"/>
      <c r="F91" s="2"/>
    </row>
  </sheetData>
  <pageMargins left="0.7" right="0.45" top="0.75" bottom="0.75" header="0.3" footer="0.3"/>
  <pageSetup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pinmoney</vt:lpstr>
      <vt:lpstr>actual money awards</vt:lpstr>
      <vt:lpstr>6_over_avg</vt:lpstr>
      <vt:lpstr>sweeper night</vt:lpstr>
      <vt:lpstr>actual money awards (2)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2023-04-15T23:18:50Z</cp:lastPrinted>
  <dcterms:created xsi:type="dcterms:W3CDTF">1999-04-21T04:55:17Z</dcterms:created>
  <dcterms:modified xsi:type="dcterms:W3CDTF">2023-04-15T23:19:50Z</dcterms:modified>
</cp:coreProperties>
</file>