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9c1a6338d0254fe/Documents/MS Office Suit/Excel/wff2024-25/"/>
    </mc:Choice>
  </mc:AlternateContent>
  <xr:revisionPtr revIDLastSave="596" documentId="13_ncr:1_{DB80CBFB-2CE9-42B2-A114-3A34C412B8E4}" xr6:coauthVersionLast="47" xr6:coauthVersionMax="47" xr10:uidLastSave="{71CDC775-918F-4BE6-872E-D962EA95BA63}"/>
  <bookViews>
    <workbookView xWindow="60" yWindow="135" windowWidth="23940" windowHeight="13365" tabRatio="753" activeTab="1" xr2:uid="{00000000-000D-0000-FFFF-FFFF00000000}"/>
  </bookViews>
  <sheets>
    <sheet name="pinmoney" sheetId="1" r:id="rId1"/>
    <sheet name="actual money awards" sheetId="2" r:id="rId2"/>
    <sheet name="6_over_avg" sheetId="4" r:id="rId3"/>
    <sheet name="sweeper night" sheetId="3" r:id="rId4"/>
    <sheet name="actual money awards Example" sheetId="6" r:id="rId5"/>
    <sheet name="actual money awards 04-17-24" sheetId="7" r:id="rId6"/>
    <sheet name="Sheet1" sheetId="8" r:id="rId7"/>
    <sheet name="Sheet2" sheetId="10" r:id="rId8"/>
  </sheets>
  <definedNames>
    <definedName name="_xlnm.Print_Area" localSheetId="0">pinmoney!$A$1:$H$173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2" l="1"/>
  <c r="F85" i="1"/>
  <c r="B84" i="1" l="1"/>
  <c r="B85" i="1"/>
  <c r="B76" i="1"/>
  <c r="G43" i="2" l="1"/>
  <c r="B82" i="1"/>
  <c r="G113" i="1" l="1"/>
  <c r="G109" i="1"/>
  <c r="F109" i="1"/>
  <c r="F108" i="1"/>
  <c r="F107" i="1"/>
  <c r="F106" i="1"/>
  <c r="D116" i="1"/>
  <c r="G116" i="1" s="1"/>
  <c r="E116" i="1"/>
  <c r="F104" i="1" l="1"/>
  <c r="D47" i="2" l="1"/>
  <c r="C6" i="1"/>
  <c r="B39" i="1"/>
  <c r="F38" i="2"/>
  <c r="C30" i="2"/>
  <c r="C31" i="2" s="1"/>
  <c r="C32" i="2" s="1"/>
  <c r="C33" i="2" s="1"/>
  <c r="C34" i="2" s="1"/>
  <c r="C35" i="2" s="1"/>
  <c r="C36" i="2" s="1"/>
  <c r="C37" i="2" s="1"/>
  <c r="C38" i="2" s="1"/>
  <c r="F24" i="2"/>
  <c r="G5" i="1"/>
  <c r="C5" i="1"/>
  <c r="A58" i="2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28" i="1" l="1"/>
  <c r="C53" i="1"/>
  <c r="C52" i="1"/>
  <c r="C51" i="1"/>
  <c r="C50" i="1"/>
  <c r="G38" i="7" l="1"/>
  <c r="F34" i="7"/>
  <c r="F25" i="7"/>
  <c r="F22" i="7"/>
  <c r="F18" i="7"/>
  <c r="F15" i="7"/>
  <c r="F12" i="7"/>
  <c r="F8" i="7"/>
  <c r="E5" i="7"/>
  <c r="E4" i="7"/>
  <c r="E3" i="7"/>
  <c r="E2" i="7"/>
  <c r="F5" i="7" l="1"/>
  <c r="F103" i="1" l="1"/>
  <c r="F102" i="1"/>
  <c r="F101" i="1"/>
  <c r="F100" i="1"/>
  <c r="C40" i="1"/>
  <c r="C10" i="1"/>
  <c r="B4" i="3"/>
  <c r="E23" i="6"/>
  <c r="E20" i="6"/>
  <c r="E17" i="6"/>
  <c r="E14" i="6"/>
  <c r="E11" i="6"/>
  <c r="E8" i="6"/>
  <c r="D5" i="6"/>
  <c r="D4" i="6"/>
  <c r="D3" i="6"/>
  <c r="D2" i="6"/>
  <c r="E5" i="6" s="1"/>
  <c r="F84" i="1"/>
  <c r="F112" i="1"/>
  <c r="F111" i="1"/>
  <c r="G104" i="1" l="1"/>
  <c r="A123" i="1"/>
  <c r="F35" i="6"/>
  <c r="F36" i="6" s="1"/>
  <c r="E5" i="2"/>
  <c r="E4" i="2"/>
  <c r="E3" i="2"/>
  <c r="E2" i="2"/>
  <c r="E12" i="3"/>
  <c r="G10" i="1"/>
  <c r="B83" i="1" s="1"/>
  <c r="F14" i="2"/>
  <c r="F27" i="2"/>
  <c r="F17" i="2"/>
  <c r="F11" i="2"/>
  <c r="F8" i="2"/>
  <c r="E149" i="1"/>
  <c r="E148" i="1"/>
  <c r="E147" i="1"/>
  <c r="E146" i="1"/>
  <c r="E145" i="1"/>
  <c r="F83" i="1"/>
  <c r="F89" i="1" l="1"/>
  <c r="B91" i="1" s="1"/>
  <c r="E13" i="3"/>
  <c r="C55" i="1"/>
  <c r="D18" i="1"/>
  <c r="E151" i="1"/>
  <c r="F5" i="2"/>
  <c r="A127" i="1" l="1"/>
  <c r="C11" i="1"/>
  <c r="C15" i="1" s="1"/>
  <c r="B18" i="1" s="1"/>
  <c r="F18" i="1" l="1"/>
  <c r="C37" i="1" s="1"/>
  <c r="E37" i="1" l="1"/>
  <c r="D37" i="1"/>
  <c r="C35" i="1"/>
  <c r="D35" i="1" s="1"/>
  <c r="C36" i="1"/>
  <c r="C22" i="1"/>
  <c r="C34" i="1"/>
  <c r="C25" i="1"/>
  <c r="D25" i="1" s="1"/>
  <c r="C27" i="1"/>
  <c r="D27" i="1" s="1"/>
  <c r="C31" i="1"/>
  <c r="C30" i="1"/>
  <c r="D30" i="1" s="1"/>
  <c r="C24" i="1"/>
  <c r="C23" i="1"/>
  <c r="C29" i="1"/>
  <c r="E29" i="1" s="1"/>
  <c r="C32" i="1"/>
  <c r="C28" i="1"/>
  <c r="D28" i="1" s="1"/>
  <c r="C26" i="1"/>
  <c r="D26" i="1" s="1"/>
  <c r="C33" i="1"/>
  <c r="D33" i="1" s="1"/>
  <c r="C39" i="1" l="1"/>
  <c r="B80" i="1" s="1"/>
  <c r="B88" i="1" s="1"/>
  <c r="B92" i="1" s="1"/>
  <c r="B94" i="1" s="1"/>
  <c r="E35" i="1"/>
  <c r="D22" i="1"/>
  <c r="E22" i="1"/>
  <c r="E32" i="1"/>
  <c r="D32" i="1"/>
  <c r="E25" i="1"/>
  <c r="E36" i="1"/>
  <c r="D36" i="1"/>
  <c r="E34" i="1"/>
  <c r="D34" i="1"/>
  <c r="E30" i="1"/>
  <c r="E28" i="1"/>
  <c r="D29" i="1"/>
  <c r="E23" i="1"/>
  <c r="D23" i="1"/>
  <c r="E27" i="1"/>
  <c r="D31" i="1"/>
  <c r="E31" i="1"/>
  <c r="E33" i="1"/>
  <c r="E24" i="1"/>
  <c r="D24" i="1"/>
  <c r="E26" i="1"/>
  <c r="A122" i="1" l="1"/>
  <c r="A126" i="1" l="1"/>
  <c r="A131" i="1" s="1"/>
  <c r="C143" i="1" l="1"/>
  <c r="F151" i="1" s="1"/>
</calcChain>
</file>

<file path=xl/sharedStrings.xml><?xml version="1.0" encoding="utf-8"?>
<sst xmlns="http://schemas.openxmlformats.org/spreadsheetml/2006/main" count="428" uniqueCount="298">
  <si>
    <t xml:space="preserve">Prize Fund    </t>
  </si>
  <si>
    <t>Secretary fund</t>
  </si>
  <si>
    <t xml:space="preserve">      - misc. expenses</t>
  </si>
  <si>
    <t>==========</t>
  </si>
  <si>
    <t xml:space="preserve">             corrected total=</t>
  </si>
  <si>
    <t xml:space="preserve">  minus awards budget</t>
  </si>
  <si>
    <t>from page 2</t>
  </si>
  <si>
    <t>per win</t>
  </si>
  <si>
    <t>Team#</t>
  </si>
  <si>
    <t>total wins:</t>
  </si>
  <si>
    <t>/ by 4</t>
  </si>
  <si>
    <t>=========</t>
  </si>
  <si>
    <t xml:space="preserve">  =========</t>
  </si>
  <si>
    <t>Team awards:</t>
  </si>
  <si>
    <t>Individual awards:</t>
  </si>
  <si>
    <t>Men:</t>
  </si>
  <si>
    <t>Women:</t>
  </si>
  <si>
    <t>high scratch series:</t>
  </si>
  <si>
    <t>high scratch game:</t>
  </si>
  <si>
    <t>high handicap series:</t>
  </si>
  <si>
    <t>high handicap game:</t>
  </si>
  <si>
    <t>most improved average:</t>
  </si>
  <si>
    <t>perfect attendance:</t>
  </si>
  <si>
    <t>misc. awards:</t>
  </si>
  <si>
    <t>misc. supplies&amp;costs:</t>
  </si>
  <si>
    <t xml:space="preserve">grand total: </t>
  </si>
  <si>
    <t>Summary:</t>
  </si>
  <si>
    <t>expenses</t>
  </si>
  <si>
    <t>checking account monies</t>
  </si>
  <si>
    <t>secretary money</t>
  </si>
  <si>
    <t>total</t>
  </si>
  <si>
    <t>win amt</t>
  </si>
  <si>
    <t>team pin money pay out amt.</t>
  </si>
  <si>
    <t>per person, per wk</t>
  </si>
  <si>
    <t>equals:</t>
  </si>
  <si>
    <t>divided By</t>
  </si>
  <si>
    <t xml:space="preserve">      -other losses</t>
  </si>
  <si>
    <t>sweeper</t>
  </si>
  <si>
    <t>USBC card/s still owed</t>
  </si>
  <si>
    <t>checking accout monies</t>
  </si>
  <si>
    <t>minus expenses</t>
  </si>
  <si>
    <t>pin money total</t>
  </si>
  <si>
    <t>minus, money held back</t>
  </si>
  <si>
    <t>net amount of cash</t>
  </si>
  <si>
    <t>singles</t>
  </si>
  <si>
    <t>X 1  =</t>
  </si>
  <si>
    <t>ones</t>
  </si>
  <si>
    <t>X 25  =</t>
  </si>
  <si>
    <t>fives</t>
  </si>
  <si>
    <t>X 100  =</t>
  </si>
  <si>
    <t>tens</t>
  </si>
  <si>
    <t>X 200  =</t>
  </si>
  <si>
    <t>twenties</t>
  </si>
  <si>
    <t>X 500  =</t>
  </si>
  <si>
    <t>difference</t>
  </si>
  <si>
    <t>arrearages</t>
  </si>
  <si>
    <t xml:space="preserve">   owe for</t>
  </si>
  <si>
    <t>other</t>
  </si>
  <si>
    <t xml:space="preserve">Trophies and awards Budget  </t>
  </si>
  <si>
    <t>(proposed guideline; actual amounts determined by prize committee)</t>
  </si>
  <si>
    <t xml:space="preserve">    =========</t>
  </si>
  <si>
    <t xml:space="preserve">  ==========</t>
  </si>
  <si>
    <t xml:space="preserve"> ==========</t>
  </si>
  <si>
    <t xml:space="preserve">     ========</t>
  </si>
  <si>
    <t xml:space="preserve">   </t>
  </si>
  <si>
    <t xml:space="preserve">                   money needed=</t>
  </si>
  <si>
    <t>high scratch seriesM:</t>
  </si>
  <si>
    <t>high scratch seriesW:</t>
  </si>
  <si>
    <t>high scratch gameM:</t>
  </si>
  <si>
    <t>high scratch gameW:</t>
  </si>
  <si>
    <t>high handicap seriesM:</t>
  </si>
  <si>
    <t>high handicap seriesW:</t>
  </si>
  <si>
    <t>high handicap gameM:</t>
  </si>
  <si>
    <t>high handicap gameW:</t>
  </si>
  <si>
    <t>most improved averageM:</t>
  </si>
  <si>
    <t>most improved averageW:</t>
  </si>
  <si>
    <t>Tammy Lang</t>
  </si>
  <si>
    <t>John Orcutt</t>
  </si>
  <si>
    <t>Josie Bisler</t>
  </si>
  <si>
    <t>High AverageM:</t>
  </si>
  <si>
    <t>High AverageW:</t>
  </si>
  <si>
    <t>high average</t>
  </si>
  <si>
    <t xml:space="preserve">total possible </t>
  </si>
  <si>
    <t>awards cash</t>
  </si>
  <si>
    <t>sweeper night</t>
  </si>
  <si>
    <t>actual -------&gt;</t>
  </si>
  <si>
    <t>Wednesday Fun Fours</t>
  </si>
  <si>
    <t>cell phone#: 707-695-8024</t>
  </si>
  <si>
    <t>email: jorcutt@sonic.net</t>
  </si>
  <si>
    <t>fax#: 707-595-5474</t>
  </si>
  <si>
    <t xml:space="preserve"> Team total:</t>
  </si>
  <si>
    <t>Money to hold out of team's Pin Money</t>
  </si>
  <si>
    <t xml:space="preserve">** Additional calculations were needed to determine this amount -see additional </t>
  </si>
  <si>
    <t>(4 *30)=120</t>
  </si>
  <si>
    <t>/ by 120</t>
  </si>
  <si>
    <t xml:space="preserve">  - corrections wk1-wk30 </t>
  </si>
  <si>
    <t>1st place:</t>
  </si>
  <si>
    <t>2nd place:</t>
  </si>
  <si>
    <t>4*40.00=</t>
  </si>
  <si>
    <t>3rd place:</t>
  </si>
  <si>
    <t>4th place:</t>
  </si>
  <si>
    <t>Men</t>
  </si>
  <si>
    <t>Women</t>
  </si>
  <si>
    <t>total:</t>
  </si>
  <si>
    <t>4th: Place</t>
  </si>
  <si>
    <t>4*60</t>
  </si>
  <si>
    <t>4*40</t>
  </si>
  <si>
    <t>4*30</t>
  </si>
  <si>
    <t>4*25</t>
  </si>
  <si>
    <t>1st Place</t>
  </si>
  <si>
    <t>2nd Place</t>
  </si>
  <si>
    <t>3rd: Place</t>
  </si>
  <si>
    <t>Sweeper Lineage wk31</t>
  </si>
  <si>
    <t>=======</t>
  </si>
  <si>
    <t>Awards</t>
  </si>
  <si>
    <t>Sweeper Awards</t>
  </si>
  <si>
    <t>arrearages (held out)</t>
  </si>
  <si>
    <t>Checking Account#: 108-0040783</t>
  </si>
  <si>
    <t>_____________________________________________________________________________________________</t>
  </si>
  <si>
    <t>Gift Cash for League Officers (3 X 25)</t>
  </si>
  <si>
    <t>(High Handicap Series)</t>
  </si>
  <si>
    <t xml:space="preserve">Sweeper Night awards ( Who _TBD)                                      </t>
  </si>
  <si>
    <t>Six games over average, two concectutive weeks - 2022-2023:</t>
  </si>
  <si>
    <t>Cindi White</t>
  </si>
  <si>
    <t>Jose Bisler</t>
  </si>
  <si>
    <t>Mike Schirman</t>
  </si>
  <si>
    <t>Devi Sharma</t>
  </si>
  <si>
    <t>Michael Slinsen</t>
  </si>
  <si>
    <t>Gregor Gonzales</t>
  </si>
  <si>
    <t>Mike Doyel</t>
  </si>
  <si>
    <t>Mary Ellen Wernet</t>
  </si>
  <si>
    <t>Ray Kummer</t>
  </si>
  <si>
    <t>Ronnie Carretero</t>
  </si>
  <si>
    <t>Morgan Thomas</t>
  </si>
  <si>
    <t>Kenneth Hanover</t>
  </si>
  <si>
    <t>Tom Woodard</t>
  </si>
  <si>
    <t>Jan Askew</t>
  </si>
  <si>
    <t>Mike Schirman 771</t>
  </si>
  <si>
    <t>Patty Green 584</t>
  </si>
  <si>
    <t>Kenny Mosser 299</t>
  </si>
  <si>
    <t>Jenny Carretero 201</t>
  </si>
  <si>
    <t>Tim Lewallen 821</t>
  </si>
  <si>
    <t>Cindi White 769</t>
  </si>
  <si>
    <t>Sean Robinson 340</t>
  </si>
  <si>
    <t>Josie Bisler 278</t>
  </si>
  <si>
    <t>Patty Green 161</t>
  </si>
  <si>
    <t>Anthony Farnsworth</t>
  </si>
  <si>
    <t>Matt Clark</t>
  </si>
  <si>
    <t xml:space="preserve">                                   balance 1200-actual award total=</t>
  </si>
  <si>
    <t>Andy Thomson</t>
  </si>
  <si>
    <t>Kenny Mosser</t>
  </si>
  <si>
    <t>Team 9</t>
  </si>
  <si>
    <t>Bernard O'Cop</t>
  </si>
  <si>
    <t>Ken Hanover</t>
  </si>
  <si>
    <t>Total</t>
  </si>
  <si>
    <t>Individual</t>
  </si>
  <si>
    <t>Kenny Mosser +18.92</t>
  </si>
  <si>
    <t>MaryEllen Wernet +12.74</t>
  </si>
  <si>
    <t>Kenny Mosser 204</t>
  </si>
  <si>
    <t>Contact:</t>
  </si>
  <si>
    <t>Everyone will receive a Certificate.</t>
  </si>
  <si>
    <t>Stony Point Office, Santa Rosa, CA</t>
  </si>
  <si>
    <t xml:space="preserve">This is just a heads-up; so you can make sure you have the cash available. </t>
  </si>
  <si>
    <t>Please get this to the appropriate person at the:</t>
  </si>
  <si>
    <t xml:space="preserve">Sweeper Night awards                                </t>
  </si>
  <si>
    <t>Death Row PinMates 2812</t>
  </si>
  <si>
    <t>Team To Beat  2436</t>
  </si>
  <si>
    <t>Narrowing It Down 2711</t>
  </si>
  <si>
    <t>Pour Decisions 2722</t>
  </si>
  <si>
    <t>Wednesday Fun Fours Pinmoney 2023/24 season: (prize fund - trophies) / total wins</t>
  </si>
  <si>
    <t>Six games over average, two consecutive weeks - 2023-2024:</t>
  </si>
  <si>
    <t>Wednesday Fun Fours: Actual Awards, amounts 2024</t>
  </si>
  <si>
    <t>4*8*30</t>
  </si>
  <si>
    <t>Jake Dorfman</t>
  </si>
  <si>
    <t>Dustin Campana</t>
  </si>
  <si>
    <t>Dom Mata</t>
  </si>
  <si>
    <t>Tammy Kummer</t>
  </si>
  <si>
    <t>Team 13</t>
  </si>
  <si>
    <t>Carols Mayfield</t>
  </si>
  <si>
    <t>other expenses</t>
  </si>
  <si>
    <t>refunds cash</t>
  </si>
  <si>
    <t>Exchange Bank</t>
  </si>
  <si>
    <t>Morgan Thomas 728</t>
  </si>
  <si>
    <t>Tammy Lang 585</t>
  </si>
  <si>
    <t>Greg Gonzales 300</t>
  </si>
  <si>
    <t>Sara Nerius 229</t>
  </si>
  <si>
    <t>Matt McFarlane 855</t>
  </si>
  <si>
    <t>Patty Green 746</t>
  </si>
  <si>
    <t>Kenneth Hanover 332</t>
  </si>
  <si>
    <t>Carole Huygen 281</t>
  </si>
  <si>
    <t>Patty Green 154</t>
  </si>
  <si>
    <t>Jasmine Brady 154</t>
  </si>
  <si>
    <t>Matt McFarlane</t>
  </si>
  <si>
    <t>Matt McFarlane 25.7</t>
  </si>
  <si>
    <t>Bailey Nelson 14.77</t>
  </si>
  <si>
    <t>Marcus Kuok</t>
  </si>
  <si>
    <t>LaDainian Kuok</t>
  </si>
  <si>
    <t>Kyle Roarick</t>
  </si>
  <si>
    <t>Tra Thompkins</t>
  </si>
  <si>
    <t>Gift Cash for League Officers (3 X 21)</t>
  </si>
  <si>
    <t>Jasmine Brady</t>
  </si>
  <si>
    <t>Jenna Perkins</t>
  </si>
  <si>
    <t>Earl King, Jr.</t>
  </si>
  <si>
    <t>Tre Thompkins</t>
  </si>
  <si>
    <t>Brian Wibben</t>
  </si>
  <si>
    <t>Tyler Hunt</t>
  </si>
  <si>
    <t>Kaliq Cooper</t>
  </si>
  <si>
    <t>Alan Hernandez</t>
  </si>
  <si>
    <t>Susan Gabler</t>
  </si>
  <si>
    <t>Bailey Nelson</t>
  </si>
  <si>
    <t>Jenn McFarlane</t>
  </si>
  <si>
    <t>James Nelson</t>
  </si>
  <si>
    <t>Brandon Souvannasay</t>
  </si>
  <si>
    <t>Dragonbowlers 2970</t>
  </si>
  <si>
    <t>Night Flight  2785</t>
  </si>
  <si>
    <t>Death Row PinMates 2777</t>
  </si>
  <si>
    <t>The Scramblers 2666</t>
  </si>
  <si>
    <t xml:space="preserve">Sweeper Night awards                                    </t>
  </si>
  <si>
    <t xml:space="preserve">                                                     Actual awards total=</t>
  </si>
  <si>
    <t>Tresean Tompkins 300</t>
  </si>
  <si>
    <t>Morgan Thomas 199</t>
  </si>
  <si>
    <t>Wednesday Fun Fours bowling league at Double Decker Lanes 2024/25 season</t>
  </si>
  <si>
    <t>Wednesday Fun Fours 2024/25 season</t>
  </si>
  <si>
    <t>4*60.00=</t>
  </si>
  <si>
    <t>4*30.00=</t>
  </si>
  <si>
    <t>4*25.00=</t>
  </si>
  <si>
    <t>sheet in your team envelope.</t>
  </si>
  <si>
    <t>Phil Tran</t>
  </si>
  <si>
    <t>Earl King</t>
  </si>
  <si>
    <t>Daniel Torres</t>
  </si>
  <si>
    <t>Ron Plasse</t>
  </si>
  <si>
    <t>Amy West</t>
  </si>
  <si>
    <t>from pinmoney sheet:</t>
  </si>
  <si>
    <t>Kyle Martin</t>
  </si>
  <si>
    <t>Team:</t>
  </si>
  <si>
    <t>Wednesday Fun Fours: Actual Awards, amounts 2025</t>
  </si>
  <si>
    <t>Team#:</t>
  </si>
  <si>
    <t>Mines in The Gutter TBD</t>
  </si>
  <si>
    <t>Bowl Dogs TBD</t>
  </si>
  <si>
    <t>Dorian Hahs 707</t>
  </si>
  <si>
    <t>Jasmine Brady 584</t>
  </si>
  <si>
    <t>Marcus Kuok 284</t>
  </si>
  <si>
    <t>Cindy McElrath 242</t>
  </si>
  <si>
    <t>Phil Tran 826</t>
  </si>
  <si>
    <t>Amy West 750</t>
  </si>
  <si>
    <t>Matt Clark 319</t>
  </si>
  <si>
    <t>Tammy Lang 287</t>
  </si>
  <si>
    <t>Matt McFarlane 194</t>
  </si>
  <si>
    <t>((60*20)+(64*10))*$2.95</t>
  </si>
  <si>
    <t>((60*20)+(64*10))*$1.00</t>
  </si>
  <si>
    <t xml:space="preserve">       Six over average - 2 weeks </t>
  </si>
  <si>
    <t>Kyle Wilson 25.06</t>
  </si>
  <si>
    <t>Jenn McFarlane 24.99</t>
  </si>
  <si>
    <t>Allen Watts</t>
  </si>
  <si>
    <t>Tim Brady</t>
  </si>
  <si>
    <t>Gift for League Officers services (3 X 20)</t>
  </si>
  <si>
    <t>(High Handicap SeriesM/F)</t>
  </si>
  <si>
    <t xml:space="preserve">Bowl Dogs  </t>
  </si>
  <si>
    <t xml:space="preserve">The Scramblers  </t>
  </si>
  <si>
    <t xml:space="preserve">Team 16  </t>
  </si>
  <si>
    <t>Mine's in the Gutter</t>
  </si>
  <si>
    <t xml:space="preserve">Dragonbowlerz   </t>
  </si>
  <si>
    <t xml:space="preserve">Tammy Turkeys  </t>
  </si>
  <si>
    <t xml:space="preserve">Over the Line </t>
  </si>
  <si>
    <t xml:space="preserve">Up Split Creek </t>
  </si>
  <si>
    <t>Ghost In The Gutter</t>
  </si>
  <si>
    <t xml:space="preserve">Pour Decisions  </t>
  </si>
  <si>
    <t xml:space="preserve">Cool Team Name </t>
  </si>
  <si>
    <t xml:space="preserve">Sonoma Sauce  </t>
  </si>
  <si>
    <t xml:space="preserve">The Chuckers  </t>
  </si>
  <si>
    <t xml:space="preserve">Northbay Garage Door </t>
  </si>
  <si>
    <t xml:space="preserve">Mickey's Pin Pals </t>
  </si>
  <si>
    <t xml:space="preserve">DeathRow PinMates  </t>
  </si>
  <si>
    <t>Bank Checks</t>
  </si>
  <si>
    <t>**</t>
  </si>
  <si>
    <t>wins X per</t>
  </si>
  <si>
    <t>Mat Hanover</t>
  </si>
  <si>
    <t xml:space="preserve">Kassandra </t>
  </si>
  <si>
    <t>Will Exeby</t>
  </si>
  <si>
    <t>Victor Carreno</t>
  </si>
  <si>
    <t>Dorian Hah</t>
  </si>
  <si>
    <t>Team 15</t>
  </si>
  <si>
    <t>Alisha Gregg</t>
  </si>
  <si>
    <t>Cash withdrawal needed on 4/12/2025 by around 11:00 AM</t>
  </si>
  <si>
    <t>balance as of 04/10/2024</t>
  </si>
  <si>
    <t>balance carried over to the 2025/2026 season</t>
  </si>
  <si>
    <t>Tammy Turkeys TBD</t>
  </si>
  <si>
    <t>Ginny Ruhl</t>
  </si>
  <si>
    <t>Six games over average, two consecutive weeks - 2024-2025:</t>
  </si>
  <si>
    <t xml:space="preserve">Wednesday Fun Fours: Actual Awards, amounts 2025 </t>
  </si>
  <si>
    <t>Marcus Kuok 194</t>
  </si>
  <si>
    <t>Dorian Hahs 194</t>
  </si>
  <si>
    <t>Morgan Thomas 194</t>
  </si>
  <si>
    <t>Jasmine Brady 161</t>
  </si>
  <si>
    <t>Cindy McElrath 161</t>
  </si>
  <si>
    <t>owed sweeper night</t>
  </si>
  <si>
    <t>The Scramblers (Place TBD)</t>
  </si>
  <si>
    <t xml:space="preserve">                              balance $1200.00-actual award total=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</si>
</sst>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_)"/>
    <numFmt numFmtId="165" formatCode="0.0"/>
    <numFmt numFmtId="166" formatCode="&quot;$&quot;#,##0.00"/>
    <numFmt numFmtId="167" formatCode="0.0000"/>
    <numFmt numFmtId="168" formatCode="[$-409]mmmm\ d\,\ yyyy;@"/>
  </numFmts>
  <fonts count="9" x14ac:knownFonts="1">
    <font>
      <sz val="12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quotePrefix="1" applyFont="1"/>
    <xf numFmtId="0" fontId="4" fillId="0" borderId="0" xfId="0" applyFont="1"/>
    <xf numFmtId="0" fontId="5" fillId="0" borderId="0" xfId="0" applyFont="1"/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right"/>
    </xf>
    <xf numFmtId="164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shrinkToFit="1"/>
    </xf>
    <xf numFmtId="166" fontId="1" fillId="0" borderId="0" xfId="0" applyNumberFormat="1" applyFont="1"/>
    <xf numFmtId="2" fontId="1" fillId="0" borderId="0" xfId="0" quotePrefix="1" applyNumberFormat="1" applyFont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7" fontId="1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quotePrefix="1" applyFont="1" applyAlignment="1" applyProtection="1">
      <alignment horizontal="right"/>
      <protection locked="0" hidden="1"/>
    </xf>
    <xf numFmtId="0" fontId="1" fillId="0" borderId="0" xfId="0" applyFont="1" applyProtection="1">
      <protection locked="0" hidden="1"/>
    </xf>
    <xf numFmtId="168" fontId="1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76</xdr:row>
      <xdr:rowOff>28575</xdr:rowOff>
    </xdr:from>
    <xdr:to>
      <xdr:col>7</xdr:col>
      <xdr:colOff>742950</xdr:colOff>
      <xdr:row>76</xdr:row>
      <xdr:rowOff>76200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D699D38-789D-5B2C-36BC-3B7FF0764425}"/>
            </a:ext>
          </a:extLst>
        </xdr:cNvPr>
        <xdr:cNvCxnSpPr/>
      </xdr:nvCxnSpPr>
      <xdr:spPr>
        <a:xfrm flipV="1">
          <a:off x="19050" y="12192000"/>
          <a:ext cx="6610350" cy="476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104</xdr:row>
      <xdr:rowOff>66675</xdr:rowOff>
    </xdr:from>
    <xdr:to>
      <xdr:col>6</xdr:col>
      <xdr:colOff>828675</xdr:colOff>
      <xdr:row>104</xdr:row>
      <xdr:rowOff>76200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C1CC156-9A61-F80D-9201-D5DE8C198974}"/>
            </a:ext>
          </a:extLst>
        </xdr:cNvPr>
        <xdr:cNvCxnSpPr/>
      </xdr:nvCxnSpPr>
      <xdr:spPr>
        <a:xfrm>
          <a:off x="28575" y="16592550"/>
          <a:ext cx="584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109</xdr:row>
      <xdr:rowOff>123825</xdr:rowOff>
    </xdr:from>
    <xdr:to>
      <xdr:col>6</xdr:col>
      <xdr:colOff>809625</xdr:colOff>
      <xdr:row>109</xdr:row>
      <xdr:rowOff>133350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DFD8959-D569-4EF1-B098-4D2C5C89DA1F}"/>
            </a:ext>
          </a:extLst>
        </xdr:cNvPr>
        <xdr:cNvCxnSpPr/>
      </xdr:nvCxnSpPr>
      <xdr:spPr>
        <a:xfrm>
          <a:off x="9525" y="16973550"/>
          <a:ext cx="584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113</xdr:row>
      <xdr:rowOff>95250</xdr:rowOff>
    </xdr:from>
    <xdr:to>
      <xdr:col>6</xdr:col>
      <xdr:colOff>819150</xdr:colOff>
      <xdr:row>113</xdr:row>
      <xdr:rowOff>104775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5050ACF3-EFA2-4287-BF20-C2016B48721E}"/>
            </a:ext>
          </a:extLst>
        </xdr:cNvPr>
        <xdr:cNvCxnSpPr/>
      </xdr:nvCxnSpPr>
      <xdr:spPr>
        <a:xfrm>
          <a:off x="19050" y="17592675"/>
          <a:ext cx="584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37</xdr:row>
      <xdr:rowOff>104775</xdr:rowOff>
    </xdr:from>
    <xdr:to>
      <xdr:col>5</xdr:col>
      <xdr:colOff>733424</xdr:colOff>
      <xdr:row>43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2E0A50-0634-4452-966C-046D4D5FBB13}"/>
            </a:ext>
          </a:extLst>
        </xdr:cNvPr>
        <xdr:cNvSpPr txBox="1"/>
      </xdr:nvSpPr>
      <xdr:spPr>
        <a:xfrm>
          <a:off x="1790700" y="7258050"/>
          <a:ext cx="3933824" cy="10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Men                                                 Women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1st  ($40)  Morgan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Thomas 814           Marilyn Thomson 737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2nd ($30) Matt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Clark 768                      Patty Green 719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3rd ($15)  Bernard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O'Cop 733              Cindy McElrath 717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4th ($11)  Dominic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Mata 712               Sara Nerius 709 </a:t>
          </a:r>
          <a:endParaRPr lang="en-US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39</xdr:row>
      <xdr:rowOff>0</xdr:rowOff>
    </xdr:from>
    <xdr:to>
      <xdr:col>6</xdr:col>
      <xdr:colOff>342900</xdr:colOff>
      <xdr:row>44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BBE458-BA19-249D-89AC-237A28AFADE3}"/>
            </a:ext>
          </a:extLst>
        </xdr:cNvPr>
        <xdr:cNvSpPr txBox="1"/>
      </xdr:nvSpPr>
      <xdr:spPr>
        <a:xfrm>
          <a:off x="1790700" y="7534275"/>
          <a:ext cx="3819525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Men                                           Women</a:t>
          </a:r>
        </a:p>
        <a:p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1st  Brndon Souvannasay 802       Jasmine Brady 708</a:t>
          </a:r>
        </a:p>
        <a:p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2nd  Marcus Kuok 768                   Cindy McElrath 706</a:t>
          </a:r>
        </a:p>
        <a:p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3rd  Tresean Thompkins 760        Patty Green 683 </a:t>
          </a:r>
        </a:p>
        <a:p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4th  Victor Carreno 759                 Tammy Lang 676 </a:t>
          </a:r>
        </a:p>
        <a:p>
          <a:r>
            <a:rPr lang="en-US" sz="1100"/>
            <a:t>1st $40;</a:t>
          </a:r>
          <a:r>
            <a:rPr lang="en-US" sz="1100" baseline="0"/>
            <a:t> 2nd $30; 3rd $16; 4th $11.50. Total awarded: $195.00</a:t>
          </a:r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158"/>
  <sheetViews>
    <sheetView defaultGridColor="0" topLeftCell="A69" colorId="22" zoomScaleNormal="100" zoomScaleSheetLayoutView="100" workbookViewId="0">
      <selection activeCell="G86" sqref="G86"/>
    </sheetView>
  </sheetViews>
  <sheetFormatPr defaultColWidth="9.77734375" defaultRowHeight="12.75" x14ac:dyDescent="0.2"/>
  <cols>
    <col min="1" max="1" width="9.33203125" style="2" customWidth="1"/>
    <col min="2" max="2" width="10.44140625" style="2" customWidth="1"/>
    <col min="3" max="7" width="9.77734375" style="2"/>
    <col min="8" max="8" width="9.109375" style="2" customWidth="1"/>
    <col min="9" max="9" width="12.109375" style="2" customWidth="1"/>
    <col min="10" max="10" width="7.88671875" style="2" customWidth="1"/>
    <col min="11" max="11" width="12.33203125" style="2" customWidth="1"/>
    <col min="12" max="12" width="7.5546875" style="2" customWidth="1"/>
    <col min="13" max="16384" width="9.77734375" style="2"/>
  </cols>
  <sheetData>
    <row r="1" spans="1:12" x14ac:dyDescent="0.2">
      <c r="A1" s="1"/>
    </row>
    <row r="2" spans="1:12" ht="15.75" x14ac:dyDescent="0.25">
      <c r="A2" s="28" t="s">
        <v>221</v>
      </c>
    </row>
    <row r="3" spans="1:12" x14ac:dyDescent="0.2">
      <c r="J3" s="3"/>
      <c r="L3" s="4"/>
    </row>
    <row r="4" spans="1:12" x14ac:dyDescent="0.2">
      <c r="C4" s="1" t="s">
        <v>0</v>
      </c>
      <c r="G4" s="2" t="s">
        <v>1</v>
      </c>
    </row>
    <row r="5" spans="1:12" x14ac:dyDescent="0.2">
      <c r="A5" s="13" t="s">
        <v>248</v>
      </c>
      <c r="C5" s="5">
        <f>((60*20)+(64*10))*2.95</f>
        <v>5428</v>
      </c>
      <c r="D5" s="5"/>
      <c r="E5" s="13" t="s">
        <v>249</v>
      </c>
      <c r="G5" s="5">
        <f>((60*20)+(64*10))*1</f>
        <v>1840</v>
      </c>
      <c r="H5" s="5"/>
    </row>
    <row r="6" spans="1:12" x14ac:dyDescent="0.2">
      <c r="A6" s="2" t="s">
        <v>95</v>
      </c>
      <c r="C6" s="5">
        <f>35*2.95</f>
        <v>103.25</v>
      </c>
      <c r="G6" s="5">
        <v>35</v>
      </c>
      <c r="K6" s="7"/>
    </row>
    <row r="7" spans="1:12" x14ac:dyDescent="0.2">
      <c r="A7" s="13"/>
      <c r="C7" s="5"/>
      <c r="G7" s="5"/>
    </row>
    <row r="8" spans="1:12" x14ac:dyDescent="0.2">
      <c r="C8" s="5"/>
      <c r="E8" s="6"/>
      <c r="G8" s="5"/>
      <c r="J8" s="6"/>
      <c r="L8" s="7"/>
    </row>
    <row r="9" spans="1:12" x14ac:dyDescent="0.2">
      <c r="C9" s="5" t="s">
        <v>62</v>
      </c>
      <c r="G9" s="2" t="s">
        <v>62</v>
      </c>
    </row>
    <row r="10" spans="1:12" x14ac:dyDescent="0.2">
      <c r="A10" s="2" t="s">
        <v>4</v>
      </c>
      <c r="C10" s="5">
        <f>C5-C6+C7</f>
        <v>5324.75</v>
      </c>
      <c r="D10" s="5"/>
      <c r="G10" s="5">
        <f>G5-SUM(G6:G8)</f>
        <v>1805</v>
      </c>
      <c r="H10" s="5"/>
    </row>
    <row r="11" spans="1:12" x14ac:dyDescent="0.2">
      <c r="A11" s="2" t="s">
        <v>5</v>
      </c>
      <c r="C11" s="7">
        <f>B76</f>
        <v>1200</v>
      </c>
      <c r="D11" s="2" t="s">
        <v>6</v>
      </c>
      <c r="F11" s="9"/>
    </row>
    <row r="12" spans="1:12" x14ac:dyDescent="0.2">
      <c r="A12" s="2" t="s">
        <v>2</v>
      </c>
      <c r="C12" s="5">
        <v>39.4</v>
      </c>
      <c r="D12" s="2" t="s">
        <v>273</v>
      </c>
      <c r="G12" s="5"/>
    </row>
    <row r="13" spans="1:12" x14ac:dyDescent="0.2">
      <c r="A13" s="8" t="s">
        <v>36</v>
      </c>
      <c r="C13" s="5">
        <v>0</v>
      </c>
    </row>
    <row r="14" spans="1:12" x14ac:dyDescent="0.2">
      <c r="C14" s="2" t="s">
        <v>62</v>
      </c>
      <c r="F14" s="6"/>
      <c r="G14" s="7"/>
    </row>
    <row r="15" spans="1:12" x14ac:dyDescent="0.2">
      <c r="C15" s="7">
        <f>C10-SUM(C11:C13)</f>
        <v>4085.35</v>
      </c>
      <c r="I15" s="5"/>
    </row>
    <row r="16" spans="1:12" x14ac:dyDescent="0.2">
      <c r="C16" s="7"/>
      <c r="I16" s="5"/>
    </row>
    <row r="17" spans="1:11" x14ac:dyDescent="0.2">
      <c r="A17" s="1" t="s">
        <v>169</v>
      </c>
    </row>
    <row r="18" spans="1:11" x14ac:dyDescent="0.2">
      <c r="B18" s="7">
        <f>C15</f>
        <v>4085.35</v>
      </c>
      <c r="C18" s="9" t="s">
        <v>35</v>
      </c>
      <c r="D18" s="3">
        <f>B39</f>
        <v>938</v>
      </c>
      <c r="E18" s="9" t="s">
        <v>34</v>
      </c>
      <c r="F18" s="2">
        <f>ROUND(B18/B39,5)</f>
        <v>4.3553800000000003</v>
      </c>
      <c r="G18" s="2" t="s">
        <v>7</v>
      </c>
    </row>
    <row r="19" spans="1:11" x14ac:dyDescent="0.2">
      <c r="D19" s="9"/>
    </row>
    <row r="20" spans="1:11" x14ac:dyDescent="0.2">
      <c r="C20" s="9" t="s">
        <v>275</v>
      </c>
      <c r="D20" s="9"/>
      <c r="E20" s="10" t="s">
        <v>33</v>
      </c>
    </row>
    <row r="21" spans="1:11" x14ac:dyDescent="0.2">
      <c r="A21" s="9" t="s">
        <v>8</v>
      </c>
      <c r="B21" s="3" t="s">
        <v>9</v>
      </c>
      <c r="C21" s="9" t="s">
        <v>31</v>
      </c>
      <c r="D21" s="9" t="s">
        <v>10</v>
      </c>
      <c r="E21" s="9" t="s">
        <v>94</v>
      </c>
      <c r="F21" s="9" t="s">
        <v>93</v>
      </c>
      <c r="G21" s="9"/>
    </row>
    <row r="22" spans="1:11" x14ac:dyDescent="0.2">
      <c r="A22" s="2">
        <v>1</v>
      </c>
      <c r="B22" s="2">
        <v>54</v>
      </c>
      <c r="C22" s="5">
        <f>ROUND(B22*$F$18,0)</f>
        <v>235</v>
      </c>
      <c r="D22" s="5">
        <f>C22/4</f>
        <v>58.75</v>
      </c>
      <c r="E22" s="27">
        <f>ROUND(C22/120,4)</f>
        <v>1.9582999999999999</v>
      </c>
      <c r="F22" s="5" t="s">
        <v>274</v>
      </c>
      <c r="H22" s="11"/>
      <c r="K22" s="7"/>
    </row>
    <row r="23" spans="1:11" x14ac:dyDescent="0.2">
      <c r="A23" s="2">
        <v>2</v>
      </c>
      <c r="B23" s="2">
        <v>75.5</v>
      </c>
      <c r="C23" s="5">
        <f>ROUND(B23*$F$18,0)</f>
        <v>329</v>
      </c>
      <c r="D23" s="5">
        <f t="shared" ref="D23:D36" si="0">C23/4</f>
        <v>82.25</v>
      </c>
      <c r="E23" s="27">
        <f t="shared" ref="E23:E36" si="1">ROUND(C23/120,4)</f>
        <v>2.7416999999999998</v>
      </c>
      <c r="F23" s="5"/>
      <c r="H23" s="11"/>
      <c r="K23" s="7"/>
    </row>
    <row r="24" spans="1:11" x14ac:dyDescent="0.2">
      <c r="A24" s="2">
        <v>3</v>
      </c>
      <c r="B24" s="2">
        <v>69.5</v>
      </c>
      <c r="C24" s="5">
        <f t="shared" ref="C24:C36" si="2">ROUND(B24*$F$18,0)</f>
        <v>303</v>
      </c>
      <c r="D24" s="5">
        <f t="shared" si="0"/>
        <v>75.75</v>
      </c>
      <c r="E24" s="27">
        <f t="shared" si="1"/>
        <v>2.5249999999999999</v>
      </c>
      <c r="F24" s="5"/>
      <c r="H24" s="11"/>
      <c r="K24" s="7"/>
    </row>
    <row r="25" spans="1:11" x14ac:dyDescent="0.2">
      <c r="A25" s="2">
        <v>4</v>
      </c>
      <c r="B25" s="2">
        <v>69.5</v>
      </c>
      <c r="C25" s="5">
        <f t="shared" si="2"/>
        <v>303</v>
      </c>
      <c r="D25" s="5">
        <f t="shared" si="0"/>
        <v>75.75</v>
      </c>
      <c r="E25" s="27">
        <f t="shared" si="1"/>
        <v>2.5249999999999999</v>
      </c>
      <c r="F25" s="5" t="s">
        <v>274</v>
      </c>
      <c r="H25" s="11"/>
      <c r="K25" s="7"/>
    </row>
    <row r="26" spans="1:11" x14ac:dyDescent="0.2">
      <c r="A26" s="2">
        <v>5</v>
      </c>
      <c r="B26" s="2">
        <v>85</v>
      </c>
      <c r="C26" s="5">
        <f t="shared" si="2"/>
        <v>370</v>
      </c>
      <c r="D26" s="5">
        <f>C26/4</f>
        <v>92.5</v>
      </c>
      <c r="E26" s="27">
        <f t="shared" si="1"/>
        <v>3.0832999999999999</v>
      </c>
      <c r="F26" s="5"/>
      <c r="H26" s="11"/>
      <c r="K26" s="7"/>
    </row>
    <row r="27" spans="1:11" x14ac:dyDescent="0.2">
      <c r="A27" s="2">
        <v>6</v>
      </c>
      <c r="B27" s="2">
        <v>63</v>
      </c>
      <c r="C27" s="5">
        <f t="shared" si="2"/>
        <v>274</v>
      </c>
      <c r="D27" s="5">
        <f>C27/4</f>
        <v>68.5</v>
      </c>
      <c r="E27" s="27">
        <f t="shared" si="1"/>
        <v>2.2833000000000001</v>
      </c>
      <c r="F27" s="5"/>
      <c r="H27" s="11"/>
      <c r="K27" s="7"/>
    </row>
    <row r="28" spans="1:11" x14ac:dyDescent="0.2">
      <c r="A28" s="2">
        <v>7</v>
      </c>
      <c r="B28" s="2">
        <v>53.5</v>
      </c>
      <c r="C28" s="5">
        <f t="shared" si="2"/>
        <v>233</v>
      </c>
      <c r="D28" s="5">
        <f t="shared" si="0"/>
        <v>58.25</v>
      </c>
      <c r="E28" s="27">
        <f t="shared" si="1"/>
        <v>1.9417</v>
      </c>
      <c r="F28" s="5"/>
      <c r="H28" s="11"/>
      <c r="K28" s="7"/>
    </row>
    <row r="29" spans="1:11" x14ac:dyDescent="0.2">
      <c r="A29" s="2">
        <v>8</v>
      </c>
      <c r="B29" s="2">
        <v>72</v>
      </c>
      <c r="C29" s="5">
        <f t="shared" si="2"/>
        <v>314</v>
      </c>
      <c r="D29" s="5">
        <f t="shared" si="0"/>
        <v>78.5</v>
      </c>
      <c r="E29" s="27">
        <f t="shared" si="1"/>
        <v>2.6166999999999998</v>
      </c>
      <c r="F29" s="5"/>
      <c r="H29" s="11"/>
      <c r="K29" s="7"/>
    </row>
    <row r="30" spans="1:11" x14ac:dyDescent="0.2">
      <c r="A30" s="2">
        <v>9</v>
      </c>
      <c r="B30" s="2">
        <v>44</v>
      </c>
      <c r="C30" s="5">
        <f t="shared" si="2"/>
        <v>192</v>
      </c>
      <c r="D30" s="5">
        <f t="shared" si="0"/>
        <v>48</v>
      </c>
      <c r="E30" s="27">
        <f t="shared" si="1"/>
        <v>1.6</v>
      </c>
      <c r="F30" s="5" t="s">
        <v>274</v>
      </c>
      <c r="H30" s="11"/>
      <c r="K30" s="7"/>
    </row>
    <row r="31" spans="1:11" x14ac:dyDescent="0.2">
      <c r="A31" s="2">
        <v>10</v>
      </c>
      <c r="B31" s="2">
        <v>44</v>
      </c>
      <c r="C31" s="5">
        <f t="shared" si="2"/>
        <v>192</v>
      </c>
      <c r="D31" s="5">
        <f t="shared" si="0"/>
        <v>48</v>
      </c>
      <c r="E31" s="27">
        <f t="shared" si="1"/>
        <v>1.6</v>
      </c>
      <c r="F31" s="5"/>
      <c r="H31" s="11"/>
      <c r="K31" s="7"/>
    </row>
    <row r="32" spans="1:11" x14ac:dyDescent="0.2">
      <c r="A32" s="2">
        <v>11</v>
      </c>
      <c r="B32" s="2">
        <v>49.5</v>
      </c>
      <c r="C32" s="5">
        <f t="shared" si="2"/>
        <v>216</v>
      </c>
      <c r="D32" s="5">
        <f>C32/4</f>
        <v>54</v>
      </c>
      <c r="E32" s="27">
        <f t="shared" si="1"/>
        <v>1.8</v>
      </c>
      <c r="F32" s="5"/>
      <c r="H32" s="11"/>
      <c r="K32" s="7"/>
    </row>
    <row r="33" spans="1:11" x14ac:dyDescent="0.2">
      <c r="A33" s="2">
        <v>12</v>
      </c>
      <c r="B33" s="2">
        <v>57.5</v>
      </c>
      <c r="C33" s="5">
        <f t="shared" si="2"/>
        <v>250</v>
      </c>
      <c r="D33" s="5">
        <f t="shared" si="0"/>
        <v>62.5</v>
      </c>
      <c r="E33" s="27">
        <f t="shared" si="1"/>
        <v>2.0832999999999999</v>
      </c>
      <c r="F33" s="5"/>
      <c r="H33" s="11"/>
      <c r="K33" s="7"/>
    </row>
    <row r="34" spans="1:11" x14ac:dyDescent="0.2">
      <c r="A34" s="2">
        <v>13</v>
      </c>
      <c r="B34" s="2">
        <v>68</v>
      </c>
      <c r="C34" s="5">
        <f t="shared" si="2"/>
        <v>296</v>
      </c>
      <c r="D34" s="5">
        <f t="shared" si="0"/>
        <v>74</v>
      </c>
      <c r="E34" s="27">
        <f t="shared" si="1"/>
        <v>2.4666999999999999</v>
      </c>
      <c r="F34" s="5" t="s">
        <v>274</v>
      </c>
      <c r="H34" s="11"/>
      <c r="K34" s="7"/>
    </row>
    <row r="35" spans="1:11" x14ac:dyDescent="0.2">
      <c r="A35" s="2">
        <v>14</v>
      </c>
      <c r="B35" s="2">
        <v>56.5</v>
      </c>
      <c r="C35" s="5">
        <f t="shared" si="2"/>
        <v>246</v>
      </c>
      <c r="D35" s="5">
        <f>C35/4</f>
        <v>61.5</v>
      </c>
      <c r="E35" s="27">
        <f t="shared" si="1"/>
        <v>2.0499999999999998</v>
      </c>
      <c r="F35" s="5"/>
      <c r="H35" s="11"/>
      <c r="K35" s="7"/>
    </row>
    <row r="36" spans="1:11" x14ac:dyDescent="0.2">
      <c r="A36" s="2">
        <v>15</v>
      </c>
      <c r="B36" s="2">
        <v>51</v>
      </c>
      <c r="C36" s="5">
        <f t="shared" si="2"/>
        <v>222</v>
      </c>
      <c r="D36" s="5">
        <f t="shared" si="0"/>
        <v>55.5</v>
      </c>
      <c r="E36" s="27">
        <f t="shared" si="1"/>
        <v>1.85</v>
      </c>
      <c r="F36" s="5" t="s">
        <v>274</v>
      </c>
      <c r="H36" s="11"/>
      <c r="K36" s="7"/>
    </row>
    <row r="37" spans="1:11" x14ac:dyDescent="0.2">
      <c r="A37" s="2">
        <v>16</v>
      </c>
      <c r="B37" s="2">
        <v>25.5</v>
      </c>
      <c r="C37" s="5">
        <f>ROUND(B37*$F$18,0)</f>
        <v>111</v>
      </c>
      <c r="D37" s="5">
        <f t="shared" ref="D37" si="3">C37/4</f>
        <v>27.75</v>
      </c>
      <c r="E37" s="27">
        <f t="shared" ref="E37" si="4">ROUND(C37/120,4)</f>
        <v>0.92500000000000004</v>
      </c>
      <c r="F37" s="5"/>
      <c r="H37" s="11"/>
      <c r="K37" s="7"/>
    </row>
    <row r="38" spans="1:11" x14ac:dyDescent="0.2">
      <c r="B38" s="9" t="s">
        <v>11</v>
      </c>
      <c r="C38" s="12" t="s">
        <v>12</v>
      </c>
      <c r="K38" s="7"/>
    </row>
    <row r="39" spans="1:11" x14ac:dyDescent="0.2">
      <c r="A39" s="13" t="s">
        <v>85</v>
      </c>
      <c r="B39" s="3">
        <f>SUM(B22:B37)</f>
        <v>938</v>
      </c>
      <c r="C39" s="5">
        <f>SUM(C22:C37)</f>
        <v>4086</v>
      </c>
      <c r="D39" s="5"/>
      <c r="I39" s="5"/>
    </row>
    <row r="40" spans="1:11" ht="16.5" customHeight="1" x14ac:dyDescent="0.2">
      <c r="A40" s="9" t="s">
        <v>82</v>
      </c>
      <c r="B40" s="3" t="s">
        <v>172</v>
      </c>
      <c r="C40" s="10">
        <f>4*8*30</f>
        <v>960</v>
      </c>
      <c r="D40" s="7"/>
      <c r="E40" s="11"/>
    </row>
    <row r="41" spans="1:11" x14ac:dyDescent="0.2">
      <c r="A41" s="13" t="s">
        <v>92</v>
      </c>
    </row>
    <row r="42" spans="1:11" x14ac:dyDescent="0.2">
      <c r="A42" s="13" t="s">
        <v>226</v>
      </c>
    </row>
    <row r="44" spans="1:11" x14ac:dyDescent="0.2">
      <c r="A44" s="1" t="s">
        <v>222</v>
      </c>
    </row>
    <row r="45" spans="1:11" x14ac:dyDescent="0.2">
      <c r="A45" s="1" t="s">
        <v>58</v>
      </c>
    </row>
    <row r="46" spans="1:11" x14ac:dyDescent="0.2">
      <c r="A46" s="2" t="s">
        <v>59</v>
      </c>
    </row>
    <row r="48" spans="1:11" x14ac:dyDescent="0.2">
      <c r="A48" s="2" t="s">
        <v>13</v>
      </c>
    </row>
    <row r="50" spans="1:7" x14ac:dyDescent="0.2">
      <c r="A50" s="2" t="s">
        <v>96</v>
      </c>
      <c r="B50" s="2" t="s">
        <v>223</v>
      </c>
      <c r="C50" s="2">
        <f>4*60</f>
        <v>240</v>
      </c>
    </row>
    <row r="51" spans="1:7" x14ac:dyDescent="0.2">
      <c r="A51" s="2" t="s">
        <v>97</v>
      </c>
      <c r="B51" s="2" t="s">
        <v>98</v>
      </c>
      <c r="C51" s="2">
        <f>4*40</f>
        <v>160</v>
      </c>
    </row>
    <row r="52" spans="1:7" x14ac:dyDescent="0.2">
      <c r="A52" s="2" t="s">
        <v>99</v>
      </c>
      <c r="B52" s="2" t="s">
        <v>224</v>
      </c>
      <c r="C52" s="2">
        <f>4*30</f>
        <v>120</v>
      </c>
    </row>
    <row r="53" spans="1:7" x14ac:dyDescent="0.2">
      <c r="A53" s="2" t="s">
        <v>100</v>
      </c>
      <c r="B53" s="2" t="s">
        <v>225</v>
      </c>
      <c r="C53" s="2">
        <f>4*25</f>
        <v>100</v>
      </c>
    </row>
    <row r="54" spans="1:7" x14ac:dyDescent="0.2">
      <c r="C54" s="2" t="s">
        <v>62</v>
      </c>
    </row>
    <row r="55" spans="1:7" x14ac:dyDescent="0.2">
      <c r="C55" s="2">
        <f>SUM(C50:C53)</f>
        <v>620</v>
      </c>
    </row>
    <row r="57" spans="1:7" x14ac:dyDescent="0.2">
      <c r="A57" s="2" t="s">
        <v>14</v>
      </c>
    </row>
    <row r="59" spans="1:7" x14ac:dyDescent="0.2">
      <c r="D59" s="3" t="s">
        <v>15</v>
      </c>
      <c r="G59" s="3" t="s">
        <v>16</v>
      </c>
    </row>
    <row r="60" spans="1:7" x14ac:dyDescent="0.2">
      <c r="A60" s="2" t="s">
        <v>17</v>
      </c>
      <c r="D60" s="2">
        <v>60</v>
      </c>
      <c r="G60" s="2">
        <v>60</v>
      </c>
    </row>
    <row r="62" spans="1:7" x14ac:dyDescent="0.2">
      <c r="A62" s="2" t="s">
        <v>18</v>
      </c>
      <c r="D62" s="2">
        <v>50</v>
      </c>
      <c r="G62" s="2">
        <v>50</v>
      </c>
    </row>
    <row r="64" spans="1:7" x14ac:dyDescent="0.2">
      <c r="A64" s="2" t="s">
        <v>19</v>
      </c>
      <c r="D64" s="2">
        <v>40</v>
      </c>
      <c r="G64" s="2">
        <v>40</v>
      </c>
    </row>
    <row r="66" spans="1:13" x14ac:dyDescent="0.2">
      <c r="A66" s="2" t="s">
        <v>20</v>
      </c>
      <c r="D66" s="2">
        <v>30</v>
      </c>
      <c r="G66" s="2">
        <v>30</v>
      </c>
    </row>
    <row r="68" spans="1:13" x14ac:dyDescent="0.2">
      <c r="A68" s="2" t="s">
        <v>81</v>
      </c>
      <c r="D68" s="2">
        <v>20</v>
      </c>
      <c r="G68" s="2">
        <v>20</v>
      </c>
    </row>
    <row r="69" spans="1:13" x14ac:dyDescent="0.2">
      <c r="A69" s="2" t="s">
        <v>21</v>
      </c>
      <c r="D69" s="2">
        <v>10</v>
      </c>
      <c r="G69" s="2">
        <v>10</v>
      </c>
    </row>
    <row r="70" spans="1:13" x14ac:dyDescent="0.2">
      <c r="A70" s="2" t="s">
        <v>22</v>
      </c>
      <c r="D70" s="2">
        <v>35</v>
      </c>
      <c r="G70" s="2">
        <v>35</v>
      </c>
    </row>
    <row r="71" spans="1:13" x14ac:dyDescent="0.2">
      <c r="A71" s="2" t="s">
        <v>23</v>
      </c>
      <c r="D71" s="2">
        <v>40</v>
      </c>
      <c r="G71" s="2">
        <v>40</v>
      </c>
    </row>
    <row r="72" spans="1:13" x14ac:dyDescent="0.2">
      <c r="A72" s="2" t="s">
        <v>24</v>
      </c>
      <c r="D72" s="2">
        <v>5</v>
      </c>
      <c r="G72" s="2">
        <v>5</v>
      </c>
    </row>
    <row r="75" spans="1:13" x14ac:dyDescent="0.2">
      <c r="C75" s="7"/>
    </row>
    <row r="76" spans="1:13" x14ac:dyDescent="0.2">
      <c r="A76" s="2" t="s">
        <v>25</v>
      </c>
      <c r="B76" s="7">
        <f>SUM(C50:C53,D60:D72,G60:G72)</f>
        <v>1200</v>
      </c>
    </row>
    <row r="77" spans="1:13" x14ac:dyDescent="0.2">
      <c r="F77" s="21"/>
    </row>
    <row r="78" spans="1:13" x14ac:dyDescent="0.2">
      <c r="A78" s="14" t="s">
        <v>26</v>
      </c>
    </row>
    <row r="79" spans="1:13" x14ac:dyDescent="0.2">
      <c r="B79" s="15" t="s">
        <v>27</v>
      </c>
      <c r="F79" s="15" t="s">
        <v>28</v>
      </c>
    </row>
    <row r="80" spans="1:13" x14ac:dyDescent="0.2">
      <c r="B80" s="7">
        <f>C39</f>
        <v>4086</v>
      </c>
      <c r="C80" s="2" t="s">
        <v>32</v>
      </c>
      <c r="F80" s="16">
        <v>8120.23</v>
      </c>
      <c r="G80" s="2" t="s">
        <v>284</v>
      </c>
      <c r="J80" s="7"/>
      <c r="M80" s="16"/>
    </row>
    <row r="81" spans="1:9" x14ac:dyDescent="0.2">
      <c r="B81" s="7">
        <v>0</v>
      </c>
      <c r="C81" s="2" t="s">
        <v>38</v>
      </c>
      <c r="F81" s="2">
        <v>0</v>
      </c>
      <c r="G81" s="2" t="s">
        <v>57</v>
      </c>
    </row>
    <row r="82" spans="1:9" x14ac:dyDescent="0.2">
      <c r="B82" s="7">
        <f>B76</f>
        <v>1200</v>
      </c>
      <c r="C82" s="2" t="s">
        <v>114</v>
      </c>
      <c r="F82" s="5" t="s">
        <v>62</v>
      </c>
    </row>
    <row r="83" spans="1:9" x14ac:dyDescent="0.2">
      <c r="B83" s="7">
        <f>G10</f>
        <v>1805</v>
      </c>
      <c r="C83" s="2" t="s">
        <v>29</v>
      </c>
      <c r="F83" s="7">
        <f>F80-F81</f>
        <v>8120.23</v>
      </c>
      <c r="I83" s="7"/>
    </row>
    <row r="84" spans="1:9" x14ac:dyDescent="0.2">
      <c r="B84" s="7">
        <f>61*3.95</f>
        <v>240.95000000000002</v>
      </c>
      <c r="C84" s="2" t="s">
        <v>115</v>
      </c>
      <c r="F84" s="17">
        <f>D116</f>
        <v>330</v>
      </c>
      <c r="G84" s="2" t="s">
        <v>116</v>
      </c>
    </row>
    <row r="85" spans="1:9" x14ac:dyDescent="0.2">
      <c r="B85" s="7">
        <f>61*19.05</f>
        <v>1162.05</v>
      </c>
      <c r="C85" s="2" t="s">
        <v>112</v>
      </c>
      <c r="F85" s="7">
        <f>66+97+82</f>
        <v>245</v>
      </c>
      <c r="G85" s="2" t="s">
        <v>295</v>
      </c>
    </row>
    <row r="86" spans="1:9" x14ac:dyDescent="0.2">
      <c r="C86" s="2" t="s">
        <v>179</v>
      </c>
      <c r="F86" s="7"/>
    </row>
    <row r="87" spans="1:9" x14ac:dyDescent="0.2">
      <c r="B87" s="5" t="s">
        <v>61</v>
      </c>
    </row>
    <row r="88" spans="1:9" x14ac:dyDescent="0.2">
      <c r="B88" s="7">
        <f>SUM(B80:B85)</f>
        <v>8494</v>
      </c>
      <c r="C88" s="2" t="s">
        <v>30</v>
      </c>
      <c r="F88" s="5" t="s">
        <v>62</v>
      </c>
    </row>
    <row r="89" spans="1:9" x14ac:dyDescent="0.2">
      <c r="B89" s="7"/>
      <c r="F89" s="5">
        <f>SUM(F83,F84,F85)</f>
        <v>8695.23</v>
      </c>
    </row>
    <row r="90" spans="1:9" x14ac:dyDescent="0.2">
      <c r="A90" s="13" t="s">
        <v>118</v>
      </c>
    </row>
    <row r="91" spans="1:9" x14ac:dyDescent="0.2">
      <c r="B91" s="5">
        <f>F89</f>
        <v>8695.23</v>
      </c>
      <c r="C91" s="10" t="s">
        <v>39</v>
      </c>
      <c r="E91" s="18"/>
      <c r="F91" s="5"/>
    </row>
    <row r="92" spans="1:9" x14ac:dyDescent="0.2">
      <c r="B92" s="12">
        <f>B88</f>
        <v>8494</v>
      </c>
      <c r="C92" s="2" t="s">
        <v>40</v>
      </c>
    </row>
    <row r="93" spans="1:9" x14ac:dyDescent="0.2">
      <c r="B93" s="13" t="s">
        <v>60</v>
      </c>
    </row>
    <row r="94" spans="1:9" x14ac:dyDescent="0.2">
      <c r="B94" s="5">
        <f>B91-B92</f>
        <v>201.22999999999956</v>
      </c>
      <c r="C94" s="2" t="s">
        <v>285</v>
      </c>
    </row>
    <row r="95" spans="1:9" x14ac:dyDescent="0.2">
      <c r="B95" s="5"/>
    </row>
    <row r="96" spans="1:9" x14ac:dyDescent="0.2">
      <c r="B96" s="5"/>
    </row>
    <row r="98" spans="1:7" x14ac:dyDescent="0.2">
      <c r="A98" s="2" t="s">
        <v>91</v>
      </c>
      <c r="E98" s="3" t="s">
        <v>56</v>
      </c>
      <c r="F98" s="9" t="s">
        <v>155</v>
      </c>
    </row>
    <row r="99" spans="1:7" x14ac:dyDescent="0.2">
      <c r="D99" s="34" t="s">
        <v>55</v>
      </c>
      <c r="E99" s="34" t="s">
        <v>37</v>
      </c>
      <c r="F99" s="35" t="s">
        <v>154</v>
      </c>
      <c r="G99" s="35" t="s">
        <v>90</v>
      </c>
    </row>
    <row r="100" spans="1:7" x14ac:dyDescent="0.2">
      <c r="A100" s="2" t="s">
        <v>151</v>
      </c>
      <c r="B100" s="2" t="s">
        <v>152</v>
      </c>
      <c r="D100" s="38">
        <v>5</v>
      </c>
      <c r="E100" s="38"/>
      <c r="F100" s="37">
        <f t="shared" ref="F100:F109" si="5">SUM(D100:E100)</f>
        <v>5</v>
      </c>
      <c r="G100" s="39"/>
    </row>
    <row r="101" spans="1:7" x14ac:dyDescent="0.2">
      <c r="B101" s="2" t="s">
        <v>153</v>
      </c>
      <c r="D101" s="38">
        <v>46</v>
      </c>
      <c r="E101" s="38"/>
      <c r="F101" s="37">
        <f t="shared" si="5"/>
        <v>46</v>
      </c>
      <c r="G101" s="39"/>
    </row>
    <row r="102" spans="1:7" x14ac:dyDescent="0.2">
      <c r="B102" s="2" t="s">
        <v>276</v>
      </c>
      <c r="D102" s="38">
        <v>46</v>
      </c>
      <c r="E102" s="38"/>
      <c r="F102" s="37">
        <f t="shared" si="5"/>
        <v>46</v>
      </c>
      <c r="G102" s="39"/>
    </row>
    <row r="103" spans="1:7" x14ac:dyDescent="0.2">
      <c r="B103" s="2" t="s">
        <v>278</v>
      </c>
      <c r="D103" s="38">
        <v>23</v>
      </c>
      <c r="E103" s="38"/>
      <c r="F103" s="37">
        <f t="shared" si="5"/>
        <v>23</v>
      </c>
      <c r="G103" s="39"/>
    </row>
    <row r="104" spans="1:7" x14ac:dyDescent="0.2">
      <c r="B104" s="2" t="s">
        <v>277</v>
      </c>
      <c r="D104" s="38">
        <v>10</v>
      </c>
      <c r="E104" s="38"/>
      <c r="F104" s="37">
        <f t="shared" si="5"/>
        <v>10</v>
      </c>
      <c r="G104" s="39">
        <f>SUM(F100:F104)</f>
        <v>130</v>
      </c>
    </row>
    <row r="105" spans="1:7" x14ac:dyDescent="0.2">
      <c r="D105" s="36"/>
      <c r="E105" s="36"/>
      <c r="F105" s="37"/>
      <c r="G105" s="39"/>
    </row>
    <row r="106" spans="1:7" x14ac:dyDescent="0.2">
      <c r="A106" s="2" t="s">
        <v>177</v>
      </c>
      <c r="B106" s="2" t="s">
        <v>206</v>
      </c>
      <c r="D106" s="37">
        <v>31</v>
      </c>
      <c r="E106" s="37"/>
      <c r="F106" s="37">
        <f t="shared" si="5"/>
        <v>31</v>
      </c>
      <c r="G106" s="40"/>
    </row>
    <row r="107" spans="1:7" x14ac:dyDescent="0.2">
      <c r="B107" s="2" t="s">
        <v>279</v>
      </c>
      <c r="D107" s="37">
        <v>34</v>
      </c>
      <c r="E107" s="37"/>
      <c r="F107" s="37">
        <f t="shared" si="5"/>
        <v>34</v>
      </c>
      <c r="G107" s="40"/>
    </row>
    <row r="108" spans="1:7" x14ac:dyDescent="0.2">
      <c r="B108" s="2" t="s">
        <v>178</v>
      </c>
      <c r="D108" s="37">
        <v>64</v>
      </c>
      <c r="E108" s="37"/>
      <c r="F108" s="37">
        <f t="shared" si="5"/>
        <v>64</v>
      </c>
      <c r="G108" s="40"/>
    </row>
    <row r="109" spans="1:7" x14ac:dyDescent="0.2">
      <c r="B109" s="2" t="s">
        <v>280</v>
      </c>
      <c r="D109" s="37">
        <v>2</v>
      </c>
      <c r="E109" s="37"/>
      <c r="F109" s="37">
        <f t="shared" si="5"/>
        <v>2</v>
      </c>
      <c r="G109" s="40">
        <f>SUM(D106:E109)</f>
        <v>131</v>
      </c>
    </row>
    <row r="110" spans="1:7" x14ac:dyDescent="0.2">
      <c r="D110" s="37"/>
      <c r="E110" s="37"/>
      <c r="F110" s="37"/>
      <c r="G110" s="40"/>
    </row>
    <row r="111" spans="1:7" x14ac:dyDescent="0.2">
      <c r="A111" s="2" t="s">
        <v>281</v>
      </c>
      <c r="B111" s="2" t="s">
        <v>282</v>
      </c>
      <c r="D111" s="37">
        <v>23</v>
      </c>
      <c r="E111" s="37"/>
      <c r="F111" s="37">
        <f>SUM(D111:E111)</f>
        <v>23</v>
      </c>
      <c r="G111" s="40"/>
    </row>
    <row r="112" spans="1:7" x14ac:dyDescent="0.2">
      <c r="B112" s="2" t="s">
        <v>233</v>
      </c>
      <c r="D112" s="37">
        <v>46</v>
      </c>
      <c r="E112" s="37"/>
      <c r="F112" s="37">
        <f t="shared" ref="F112" si="6">SUM(D112:E112)</f>
        <v>46</v>
      </c>
      <c r="G112" s="40"/>
    </row>
    <row r="113" spans="1:9" x14ac:dyDescent="0.2">
      <c r="D113" s="37"/>
      <c r="E113" s="37"/>
      <c r="F113" s="37"/>
      <c r="G113" s="40">
        <f>SUM(D111:E113)</f>
        <v>69</v>
      </c>
    </row>
    <row r="114" spans="1:9" x14ac:dyDescent="0.2">
      <c r="D114" s="37"/>
      <c r="E114" s="37"/>
      <c r="F114" s="37"/>
      <c r="G114" s="40"/>
    </row>
    <row r="115" spans="1:9" x14ac:dyDescent="0.2">
      <c r="D115" s="19" t="s">
        <v>113</v>
      </c>
      <c r="E115" s="19" t="s">
        <v>113</v>
      </c>
      <c r="G115" s="13" t="s">
        <v>62</v>
      </c>
    </row>
    <row r="116" spans="1:9" x14ac:dyDescent="0.2">
      <c r="D116" s="2">
        <f>SUM(D100:D113)</f>
        <v>330</v>
      </c>
      <c r="E116" s="2">
        <f>SUM(E100:E113)</f>
        <v>0</v>
      </c>
      <c r="G116" s="2">
        <f>SUM(D116:E116)</f>
        <v>330</v>
      </c>
    </row>
    <row r="122" spans="1:9" x14ac:dyDescent="0.2">
      <c r="A122" s="7">
        <f>C39</f>
        <v>4086</v>
      </c>
      <c r="B122" s="2" t="s">
        <v>41</v>
      </c>
      <c r="H122" s="7"/>
    </row>
    <row r="123" spans="1:9" x14ac:dyDescent="0.2">
      <c r="A123" s="7">
        <f>G116</f>
        <v>330</v>
      </c>
      <c r="B123" s="2" t="s">
        <v>42</v>
      </c>
    </row>
    <row r="124" spans="1:9" x14ac:dyDescent="0.2">
      <c r="A124" s="7"/>
      <c r="I124" s="13"/>
    </row>
    <row r="125" spans="1:9" x14ac:dyDescent="0.2">
      <c r="A125" s="13" t="s">
        <v>3</v>
      </c>
      <c r="I125" s="13"/>
    </row>
    <row r="126" spans="1:9" x14ac:dyDescent="0.2">
      <c r="A126" s="7">
        <f>A122-A123</f>
        <v>3756</v>
      </c>
      <c r="B126" s="2" t="s">
        <v>43</v>
      </c>
      <c r="I126" s="13"/>
    </row>
    <row r="127" spans="1:9" x14ac:dyDescent="0.2">
      <c r="A127" s="7">
        <f>B76</f>
        <v>1200</v>
      </c>
      <c r="B127" s="2" t="s">
        <v>83</v>
      </c>
      <c r="I127" s="13"/>
    </row>
    <row r="128" spans="1:9" x14ac:dyDescent="0.2">
      <c r="A128" s="7">
        <f>ROUND(B84,0)</f>
        <v>241</v>
      </c>
      <c r="B128" s="2" t="s">
        <v>84</v>
      </c>
      <c r="I128" s="13"/>
    </row>
    <row r="129" spans="1:10" x14ac:dyDescent="0.2">
      <c r="A129" s="7"/>
      <c r="B129" s="2" t="s">
        <v>180</v>
      </c>
      <c r="I129" s="13"/>
    </row>
    <row r="130" spans="1:10" x14ac:dyDescent="0.2">
      <c r="A130" s="23" t="s">
        <v>3</v>
      </c>
      <c r="I130" s="13"/>
    </row>
    <row r="131" spans="1:10" x14ac:dyDescent="0.2">
      <c r="A131" s="7">
        <f>SUM(A126:A129)</f>
        <v>5197</v>
      </c>
      <c r="I131" s="13"/>
    </row>
    <row r="132" spans="1:10" x14ac:dyDescent="0.2">
      <c r="B132" s="33"/>
      <c r="J132" s="19"/>
    </row>
    <row r="133" spans="1:10" x14ac:dyDescent="0.2">
      <c r="B133" s="2" t="s">
        <v>181</v>
      </c>
    </row>
    <row r="134" spans="1:10" x14ac:dyDescent="0.2">
      <c r="B134" s="2" t="s">
        <v>162</v>
      </c>
    </row>
    <row r="136" spans="1:10" x14ac:dyDescent="0.2">
      <c r="B136" s="2" t="s">
        <v>163</v>
      </c>
    </row>
    <row r="137" spans="1:10" x14ac:dyDescent="0.2">
      <c r="B137" s="2" t="s">
        <v>161</v>
      </c>
    </row>
    <row r="139" spans="1:10" x14ac:dyDescent="0.2">
      <c r="B139" s="2" t="s">
        <v>86</v>
      </c>
    </row>
    <row r="140" spans="1:10" x14ac:dyDescent="0.2">
      <c r="B140" s="2" t="s">
        <v>117</v>
      </c>
    </row>
    <row r="141" spans="1:10" ht="15.75" x14ac:dyDescent="0.25">
      <c r="B141" s="28" t="s">
        <v>283</v>
      </c>
    </row>
    <row r="143" spans="1:10" x14ac:dyDescent="0.2">
      <c r="A143" s="2" t="s">
        <v>65</v>
      </c>
      <c r="C143" s="22">
        <f>ROUND(A131,0)</f>
        <v>5197</v>
      </c>
    </row>
    <row r="145" spans="1:6" x14ac:dyDescent="0.2">
      <c r="B145" s="2" t="s">
        <v>44</v>
      </c>
      <c r="C145" s="2">
        <v>22</v>
      </c>
      <c r="D145" s="13" t="s">
        <v>45</v>
      </c>
      <c r="E145" s="7">
        <f>C145</f>
        <v>22</v>
      </c>
    </row>
    <row r="146" spans="1:6" x14ac:dyDescent="0.2">
      <c r="B146" s="2" t="s">
        <v>46</v>
      </c>
      <c r="C146" s="2">
        <v>7</v>
      </c>
      <c r="D146" s="13" t="s">
        <v>47</v>
      </c>
      <c r="E146" s="7">
        <f>C146*25</f>
        <v>175</v>
      </c>
    </row>
    <row r="147" spans="1:6" x14ac:dyDescent="0.2">
      <c r="B147" s="2" t="s">
        <v>48</v>
      </c>
      <c r="C147" s="2">
        <v>4</v>
      </c>
      <c r="D147" s="13" t="s">
        <v>49</v>
      </c>
      <c r="E147" s="7">
        <f>C147*100</f>
        <v>400</v>
      </c>
    </row>
    <row r="148" spans="1:6" x14ac:dyDescent="0.2">
      <c r="B148" s="2" t="s">
        <v>50</v>
      </c>
      <c r="C148" s="2">
        <v>3</v>
      </c>
      <c r="D148" s="13" t="s">
        <v>51</v>
      </c>
      <c r="E148" s="7">
        <f>C148*200</f>
        <v>600</v>
      </c>
    </row>
    <row r="149" spans="1:6" x14ac:dyDescent="0.2">
      <c r="B149" s="2" t="s">
        <v>52</v>
      </c>
      <c r="C149" s="2">
        <v>8</v>
      </c>
      <c r="D149" s="13" t="s">
        <v>53</v>
      </c>
      <c r="E149" s="7">
        <f>C149*500</f>
        <v>4000</v>
      </c>
    </row>
    <row r="150" spans="1:6" x14ac:dyDescent="0.2">
      <c r="E150" s="23" t="s">
        <v>63</v>
      </c>
    </row>
    <row r="151" spans="1:6" x14ac:dyDescent="0.2">
      <c r="E151" s="22">
        <f>SUM(E145:E149)</f>
        <v>5197</v>
      </c>
      <c r="F151" s="22">
        <f>E151-C143</f>
        <v>0</v>
      </c>
    </row>
    <row r="152" spans="1:6" x14ac:dyDescent="0.2">
      <c r="B152" s="31"/>
      <c r="C152" s="32"/>
    </row>
    <row r="153" spans="1:6" x14ac:dyDescent="0.2">
      <c r="A153" s="2" t="s">
        <v>64</v>
      </c>
    </row>
    <row r="154" spans="1:6" x14ac:dyDescent="0.2">
      <c r="B154" s="2" t="s">
        <v>159</v>
      </c>
    </row>
    <row r="155" spans="1:6" x14ac:dyDescent="0.2">
      <c r="B155" s="2" t="s">
        <v>77</v>
      </c>
    </row>
    <row r="156" spans="1:6" x14ac:dyDescent="0.2">
      <c r="B156" s="2" t="s">
        <v>87</v>
      </c>
    </row>
    <row r="157" spans="1:6" x14ac:dyDescent="0.2">
      <c r="B157" s="7" t="s">
        <v>88</v>
      </c>
    </row>
    <row r="158" spans="1:6" x14ac:dyDescent="0.2">
      <c r="B158" s="2" t="s">
        <v>89</v>
      </c>
    </row>
  </sheetData>
  <sheetProtection selectLockedCells="1" selectUnlockedCells="1"/>
  <phoneticPr fontId="0" type="noConversion"/>
  <pageMargins left="0.4" right="0.2" top="0.5" bottom="0.5" header="0.2" footer="0.2"/>
  <pageSetup fitToHeight="0" orientation="portrait" r:id="rId1"/>
  <headerFooter alignWithMargins="0"/>
  <rowBreaks count="3" manualBreakCount="3">
    <brk id="42" max="16383" man="1"/>
    <brk id="94" max="16383" man="1"/>
    <brk id="1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3"/>
  <sheetViews>
    <sheetView tabSelected="1" topLeftCell="A54" workbookViewId="0">
      <selection activeCell="C78" sqref="C78"/>
    </sheetView>
  </sheetViews>
  <sheetFormatPr defaultRowHeight="15" x14ac:dyDescent="0.2"/>
  <cols>
    <col min="1" max="1" width="3.21875" customWidth="1"/>
    <col min="2" max="2" width="17" customWidth="1"/>
    <col min="4" max="4" width="19.77734375" customWidth="1"/>
    <col min="7" max="7" width="11.109375" customWidth="1"/>
    <col min="8" max="8" width="13.6640625" customWidth="1"/>
  </cols>
  <sheetData>
    <row r="1" spans="2:8" ht="23.25" x14ac:dyDescent="0.35">
      <c r="B1" s="29" t="s">
        <v>289</v>
      </c>
      <c r="F1" s="2"/>
    </row>
    <row r="2" spans="2:8" x14ac:dyDescent="0.2">
      <c r="B2" s="3" t="s">
        <v>109</v>
      </c>
      <c r="C2" s="13" t="s">
        <v>105</v>
      </c>
      <c r="D2" s="2" t="s">
        <v>296</v>
      </c>
      <c r="E2" s="2">
        <f>4*60</f>
        <v>240</v>
      </c>
      <c r="F2" s="2"/>
      <c r="G2" s="3"/>
    </row>
    <row r="3" spans="2:8" x14ac:dyDescent="0.2">
      <c r="B3" s="3" t="s">
        <v>110</v>
      </c>
      <c r="C3" s="13" t="s">
        <v>106</v>
      </c>
      <c r="D3" s="2" t="s">
        <v>237</v>
      </c>
      <c r="E3" s="2">
        <f>4*40</f>
        <v>160</v>
      </c>
      <c r="F3" s="2"/>
      <c r="G3" s="3"/>
    </row>
    <row r="4" spans="2:8" x14ac:dyDescent="0.2">
      <c r="B4" s="3" t="s">
        <v>111</v>
      </c>
      <c r="C4" s="13" t="s">
        <v>107</v>
      </c>
      <c r="D4" s="2" t="s">
        <v>238</v>
      </c>
      <c r="E4" s="2">
        <f>4*30</f>
        <v>120</v>
      </c>
      <c r="F4" s="2"/>
      <c r="G4" s="3"/>
    </row>
    <row r="5" spans="2:8" x14ac:dyDescent="0.2">
      <c r="B5" s="3" t="s">
        <v>104</v>
      </c>
      <c r="C5" s="13" t="s">
        <v>108</v>
      </c>
      <c r="D5" s="2" t="s">
        <v>286</v>
      </c>
      <c r="E5" s="2">
        <f>4*25</f>
        <v>100</v>
      </c>
      <c r="F5" s="2">
        <f>SUM(E2:E5)</f>
        <v>620</v>
      </c>
      <c r="G5" s="3"/>
      <c r="H5" s="20"/>
    </row>
    <row r="6" spans="2:8" x14ac:dyDescent="0.2">
      <c r="E6" s="2"/>
      <c r="F6" s="2"/>
    </row>
    <row r="7" spans="2:8" x14ac:dyDescent="0.2">
      <c r="B7" s="2" t="s">
        <v>66</v>
      </c>
      <c r="D7" s="2" t="s">
        <v>239</v>
      </c>
      <c r="E7" s="2">
        <v>60</v>
      </c>
      <c r="F7" s="2"/>
    </row>
    <row r="8" spans="2:8" x14ac:dyDescent="0.2">
      <c r="B8" s="2" t="s">
        <v>67</v>
      </c>
      <c r="D8" s="2" t="s">
        <v>240</v>
      </c>
      <c r="E8" s="2">
        <v>60</v>
      </c>
      <c r="F8" s="2">
        <f>SUM(E7:E8)</f>
        <v>120</v>
      </c>
    </row>
    <row r="9" spans="2:8" x14ac:dyDescent="0.2">
      <c r="B9" s="2"/>
      <c r="D9" s="2"/>
      <c r="E9" s="2"/>
      <c r="F9" s="2"/>
    </row>
    <row r="10" spans="2:8" x14ac:dyDescent="0.2">
      <c r="B10" s="2" t="s">
        <v>68</v>
      </c>
      <c r="D10" s="2" t="s">
        <v>241</v>
      </c>
      <c r="E10" s="2">
        <v>50</v>
      </c>
      <c r="F10" s="2"/>
    </row>
    <row r="11" spans="2:8" x14ac:dyDescent="0.2">
      <c r="B11" s="2" t="s">
        <v>69</v>
      </c>
      <c r="D11" s="2" t="s">
        <v>242</v>
      </c>
      <c r="E11" s="2">
        <v>50</v>
      </c>
      <c r="F11" s="2">
        <f>SUM(E10:E11)</f>
        <v>100</v>
      </c>
    </row>
    <row r="12" spans="2:8" x14ac:dyDescent="0.2">
      <c r="B12" s="2"/>
      <c r="D12" s="2"/>
      <c r="E12" s="2"/>
      <c r="F12" s="2"/>
    </row>
    <row r="13" spans="2:8" x14ac:dyDescent="0.2">
      <c r="B13" s="2" t="s">
        <v>70</v>
      </c>
      <c r="D13" s="2" t="s">
        <v>243</v>
      </c>
      <c r="E13" s="2">
        <v>40</v>
      </c>
      <c r="F13" s="2"/>
    </row>
    <row r="14" spans="2:8" x14ac:dyDescent="0.2">
      <c r="B14" s="2" t="s">
        <v>71</v>
      </c>
      <c r="D14" s="2" t="s">
        <v>244</v>
      </c>
      <c r="E14" s="2">
        <v>40</v>
      </c>
      <c r="F14" s="2">
        <f>SUM(E13:E14)</f>
        <v>80</v>
      </c>
    </row>
    <row r="15" spans="2:8" x14ac:dyDescent="0.2">
      <c r="B15" s="2"/>
      <c r="D15" s="2"/>
      <c r="E15" s="2"/>
      <c r="F15" s="2"/>
    </row>
    <row r="16" spans="2:8" x14ac:dyDescent="0.2">
      <c r="B16" s="2" t="s">
        <v>72</v>
      </c>
      <c r="D16" s="2" t="s">
        <v>245</v>
      </c>
      <c r="E16" s="2">
        <v>30</v>
      </c>
      <c r="F16" s="2"/>
    </row>
    <row r="17" spans="2:13" x14ac:dyDescent="0.2">
      <c r="B17" s="2" t="s">
        <v>73</v>
      </c>
      <c r="D17" s="2" t="s">
        <v>246</v>
      </c>
      <c r="E17" s="2">
        <v>30</v>
      </c>
      <c r="F17" s="2">
        <f>SUM(E16:E17)</f>
        <v>60</v>
      </c>
      <c r="I17" s="2"/>
      <c r="K17" s="13"/>
      <c r="L17" s="2"/>
      <c r="M17" s="2"/>
    </row>
    <row r="18" spans="2:13" x14ac:dyDescent="0.2">
      <c r="B18" s="2"/>
      <c r="D18" s="2"/>
      <c r="E18" s="2"/>
      <c r="F18" s="2"/>
      <c r="I18" s="2"/>
      <c r="K18" s="13"/>
      <c r="L18" s="2"/>
      <c r="M18" s="2"/>
    </row>
    <row r="19" spans="2:13" x14ac:dyDescent="0.2">
      <c r="B19" s="2" t="s">
        <v>79</v>
      </c>
      <c r="D19" s="13" t="s">
        <v>247</v>
      </c>
      <c r="E19" s="2">
        <v>13</v>
      </c>
      <c r="F19" s="2"/>
    </row>
    <row r="20" spans="2:13" x14ac:dyDescent="0.2">
      <c r="B20" s="2" t="s">
        <v>79</v>
      </c>
      <c r="D20" s="13" t="s">
        <v>290</v>
      </c>
      <c r="E20" s="2">
        <v>13</v>
      </c>
      <c r="F20" s="2"/>
    </row>
    <row r="21" spans="2:13" x14ac:dyDescent="0.2">
      <c r="B21" s="2" t="s">
        <v>79</v>
      </c>
      <c r="D21" s="13" t="s">
        <v>291</v>
      </c>
      <c r="E21" s="2">
        <v>13</v>
      </c>
      <c r="F21" s="2"/>
    </row>
    <row r="22" spans="2:13" x14ac:dyDescent="0.2">
      <c r="B22" s="2" t="s">
        <v>79</v>
      </c>
      <c r="D22" s="13" t="s">
        <v>292</v>
      </c>
      <c r="E22" s="2">
        <v>13</v>
      </c>
      <c r="F22" s="2"/>
    </row>
    <row r="23" spans="2:13" x14ac:dyDescent="0.2">
      <c r="B23" s="2" t="s">
        <v>80</v>
      </c>
      <c r="D23" s="13" t="s">
        <v>293</v>
      </c>
      <c r="E23" s="2">
        <v>13</v>
      </c>
      <c r="F23" s="2"/>
    </row>
    <row r="24" spans="2:13" x14ac:dyDescent="0.2">
      <c r="B24" s="2" t="s">
        <v>80</v>
      </c>
      <c r="D24" s="13" t="s">
        <v>294</v>
      </c>
      <c r="E24" s="2">
        <v>13</v>
      </c>
      <c r="F24" s="2">
        <f>SUM(E19:E24)</f>
        <v>78</v>
      </c>
    </row>
    <row r="25" spans="2:13" x14ac:dyDescent="0.2">
      <c r="B25" s="2"/>
      <c r="D25" s="13"/>
      <c r="E25" s="2"/>
      <c r="F25" s="2"/>
    </row>
    <row r="26" spans="2:13" x14ac:dyDescent="0.2">
      <c r="B26" s="2" t="s">
        <v>74</v>
      </c>
      <c r="D26" s="13" t="s">
        <v>251</v>
      </c>
      <c r="E26" s="2">
        <v>10</v>
      </c>
      <c r="F26" s="2"/>
    </row>
    <row r="27" spans="2:13" x14ac:dyDescent="0.2">
      <c r="B27" s="2" t="s">
        <v>75</v>
      </c>
      <c r="D27" s="13" t="s">
        <v>252</v>
      </c>
      <c r="E27" s="2">
        <v>10</v>
      </c>
      <c r="F27" s="2">
        <f>SUM(E26:E27)</f>
        <v>20</v>
      </c>
    </row>
    <row r="28" spans="2:13" x14ac:dyDescent="0.2">
      <c r="B28" s="2"/>
      <c r="D28" s="2"/>
      <c r="E28" s="2"/>
      <c r="F28" s="2"/>
      <c r="G28" s="3"/>
    </row>
    <row r="29" spans="2:13" x14ac:dyDescent="0.2">
      <c r="B29" s="2" t="s">
        <v>22</v>
      </c>
      <c r="C29" s="3">
        <v>1</v>
      </c>
      <c r="D29" s="2" t="s">
        <v>253</v>
      </c>
      <c r="E29" s="2">
        <v>6</v>
      </c>
      <c r="F29" s="2"/>
    </row>
    <row r="30" spans="2:13" x14ac:dyDescent="0.2">
      <c r="C30" s="3">
        <f>C29+1</f>
        <v>2</v>
      </c>
      <c r="D30" s="2" t="s">
        <v>228</v>
      </c>
      <c r="E30" s="2">
        <v>6</v>
      </c>
      <c r="F30" s="2"/>
    </row>
    <row r="31" spans="2:13" x14ac:dyDescent="0.2">
      <c r="C31" s="3">
        <f t="shared" ref="C31:C38" si="0">C30+1</f>
        <v>3</v>
      </c>
      <c r="D31" s="2" t="s">
        <v>254</v>
      </c>
      <c r="E31" s="2">
        <v>6</v>
      </c>
      <c r="F31" s="2"/>
    </row>
    <row r="32" spans="2:13" x14ac:dyDescent="0.2">
      <c r="C32" s="3">
        <f t="shared" si="0"/>
        <v>4</v>
      </c>
      <c r="D32" s="2" t="s">
        <v>76</v>
      </c>
      <c r="E32" s="2">
        <v>6</v>
      </c>
      <c r="F32" s="2"/>
    </row>
    <row r="33" spans="2:7" x14ac:dyDescent="0.2">
      <c r="C33" s="3">
        <f t="shared" si="0"/>
        <v>5</v>
      </c>
      <c r="D33" s="2" t="s">
        <v>129</v>
      </c>
      <c r="E33" s="2">
        <v>6</v>
      </c>
      <c r="F33" s="2"/>
    </row>
    <row r="34" spans="2:7" x14ac:dyDescent="0.2">
      <c r="C34" s="3">
        <f t="shared" si="0"/>
        <v>6</v>
      </c>
      <c r="D34" s="2" t="s">
        <v>210</v>
      </c>
      <c r="E34" s="2">
        <v>6</v>
      </c>
      <c r="F34" s="2"/>
    </row>
    <row r="35" spans="2:7" x14ac:dyDescent="0.2">
      <c r="C35" s="3">
        <f t="shared" si="0"/>
        <v>7</v>
      </c>
      <c r="D35" s="2" t="s">
        <v>78</v>
      </c>
      <c r="E35" s="2">
        <v>6</v>
      </c>
      <c r="F35" s="2"/>
      <c r="G35" s="3"/>
    </row>
    <row r="36" spans="2:7" x14ac:dyDescent="0.2">
      <c r="C36" s="3">
        <f t="shared" si="0"/>
        <v>8</v>
      </c>
      <c r="D36" s="2" t="s">
        <v>132</v>
      </c>
      <c r="E36" s="2">
        <v>6</v>
      </c>
      <c r="F36" s="2"/>
    </row>
    <row r="37" spans="2:7" x14ac:dyDescent="0.2">
      <c r="C37" s="3">
        <f t="shared" si="0"/>
        <v>9</v>
      </c>
      <c r="D37" s="2" t="s">
        <v>77</v>
      </c>
      <c r="E37" s="2">
        <v>6</v>
      </c>
      <c r="F37" s="2"/>
    </row>
    <row r="38" spans="2:7" x14ac:dyDescent="0.2">
      <c r="C38" s="3">
        <f t="shared" si="0"/>
        <v>10</v>
      </c>
      <c r="D38" s="2" t="s">
        <v>233</v>
      </c>
      <c r="E38" s="2">
        <v>6</v>
      </c>
      <c r="F38" s="2">
        <f>SUM(E29:E38)</f>
        <v>60</v>
      </c>
    </row>
    <row r="39" spans="2:7" x14ac:dyDescent="0.2">
      <c r="D39" s="2"/>
      <c r="E39" s="2"/>
      <c r="F39" s="2"/>
    </row>
    <row r="40" spans="2:7" x14ac:dyDescent="0.2">
      <c r="D40" s="2"/>
      <c r="E40" s="2"/>
      <c r="F40" s="2"/>
    </row>
    <row r="41" spans="2:7" x14ac:dyDescent="0.2">
      <c r="B41" s="2" t="s">
        <v>255</v>
      </c>
      <c r="C41" s="2"/>
      <c r="D41" s="2"/>
      <c r="E41" s="2">
        <v>60</v>
      </c>
      <c r="F41" s="2"/>
    </row>
    <row r="42" spans="2:7" x14ac:dyDescent="0.2">
      <c r="F42" s="2"/>
      <c r="G42" s="3"/>
    </row>
    <row r="43" spans="2:7" x14ac:dyDescent="0.2">
      <c r="D43" s="2" t="s">
        <v>297</v>
      </c>
      <c r="F43" s="2"/>
      <c r="G43" s="41">
        <f>pinmoney!B76-SUM(E2:E41)</f>
        <v>2</v>
      </c>
    </row>
    <row r="44" spans="2:7" x14ac:dyDescent="0.2">
      <c r="F44" s="2"/>
    </row>
    <row r="45" spans="2:7" x14ac:dyDescent="0.2">
      <c r="B45" s="2" t="s">
        <v>121</v>
      </c>
      <c r="E45" s="3" t="s">
        <v>101</v>
      </c>
      <c r="F45" s="3" t="s">
        <v>102</v>
      </c>
      <c r="G45" s="2"/>
    </row>
    <row r="46" spans="2:7" x14ac:dyDescent="0.2">
      <c r="B46" s="2" t="s">
        <v>256</v>
      </c>
      <c r="C46" s="2"/>
      <c r="D46" s="2"/>
      <c r="E46" s="2">
        <v>45</v>
      </c>
      <c r="F46" s="2">
        <v>45</v>
      </c>
      <c r="G46" s="2"/>
    </row>
    <row r="47" spans="2:7" x14ac:dyDescent="0.2">
      <c r="B47" s="2" t="s">
        <v>232</v>
      </c>
      <c r="D47" s="42">
        <f>pinmoney!B84</f>
        <v>240.95000000000002</v>
      </c>
      <c r="E47" s="2">
        <v>35</v>
      </c>
      <c r="F47" s="2">
        <v>35</v>
      </c>
      <c r="G47" s="2"/>
    </row>
    <row r="48" spans="2:7" x14ac:dyDescent="0.2">
      <c r="E48" s="2">
        <v>25</v>
      </c>
      <c r="F48" s="2">
        <v>25</v>
      </c>
      <c r="G48" s="2"/>
    </row>
    <row r="49" spans="1:12" x14ac:dyDescent="0.2">
      <c r="E49" s="2">
        <v>15.5</v>
      </c>
      <c r="F49" s="2">
        <v>15.5</v>
      </c>
      <c r="G49" s="2"/>
    </row>
    <row r="50" spans="1:12" x14ac:dyDescent="0.2">
      <c r="B50" s="2"/>
      <c r="C50" s="2"/>
      <c r="D50" s="9"/>
      <c r="E50" s="2"/>
      <c r="F50" s="9" t="s">
        <v>103</v>
      </c>
      <c r="G50" s="22">
        <f>SUM(E46:F49)</f>
        <v>241</v>
      </c>
    </row>
    <row r="51" spans="1:12" x14ac:dyDescent="0.2">
      <c r="B51" s="2"/>
      <c r="C51" s="2"/>
      <c r="D51" s="9"/>
      <c r="E51" s="20"/>
      <c r="F51" s="26"/>
      <c r="G51" s="24"/>
    </row>
    <row r="52" spans="1:12" x14ac:dyDescent="0.2">
      <c r="B52" s="2"/>
      <c r="C52" s="2"/>
      <c r="D52" s="9"/>
      <c r="E52" s="20"/>
      <c r="F52" s="26"/>
      <c r="G52" s="24"/>
    </row>
    <row r="53" spans="1:12" x14ac:dyDescent="0.2">
      <c r="B53" s="2"/>
      <c r="C53" s="2"/>
      <c r="D53" s="9"/>
      <c r="E53" s="20"/>
      <c r="F53" s="26"/>
      <c r="G53" s="24"/>
    </row>
    <row r="54" spans="1:12" ht="18" x14ac:dyDescent="0.25">
      <c r="B54" s="30" t="s">
        <v>288</v>
      </c>
      <c r="C54" s="2"/>
      <c r="D54" s="2"/>
      <c r="E54" s="2"/>
      <c r="F54" s="2"/>
      <c r="G54" s="2"/>
    </row>
    <row r="55" spans="1:12" ht="14.25" customHeight="1" x14ac:dyDescent="0.2">
      <c r="B55" s="2" t="s">
        <v>160</v>
      </c>
      <c r="C55" s="2"/>
      <c r="D55" s="2"/>
      <c r="E55" s="2"/>
      <c r="F55" s="2"/>
      <c r="G55" s="2"/>
    </row>
    <row r="56" spans="1:12" x14ac:dyDescent="0.2">
      <c r="B56" s="43"/>
      <c r="C56" s="25" t="s">
        <v>236</v>
      </c>
      <c r="D56" s="2"/>
      <c r="F56" s="2"/>
      <c r="G56" s="2"/>
    </row>
    <row r="57" spans="1:12" x14ac:dyDescent="0.2">
      <c r="A57" s="3">
        <v>1</v>
      </c>
      <c r="B57" s="2" t="s">
        <v>227</v>
      </c>
      <c r="C57" s="3">
        <v>1</v>
      </c>
      <c r="D57" s="2"/>
      <c r="F57" s="2"/>
      <c r="G57" s="2"/>
      <c r="J57" s="2"/>
      <c r="L57" s="2"/>
    </row>
    <row r="58" spans="1:12" x14ac:dyDescent="0.2">
      <c r="A58" s="3">
        <f>A57+1</f>
        <v>2</v>
      </c>
      <c r="B58" s="2" t="s">
        <v>200</v>
      </c>
      <c r="C58" s="3">
        <v>2</v>
      </c>
      <c r="D58" s="2"/>
      <c r="F58" s="2"/>
      <c r="G58" s="2"/>
      <c r="J58" s="2"/>
      <c r="L58" s="2"/>
    </row>
    <row r="59" spans="1:12" x14ac:dyDescent="0.2">
      <c r="A59" s="3">
        <f t="shared" ref="A59:A72" si="1">A58+1</f>
        <v>3</v>
      </c>
      <c r="B59" s="2" t="s">
        <v>228</v>
      </c>
      <c r="C59" s="3">
        <v>2</v>
      </c>
      <c r="D59" s="2"/>
      <c r="F59" s="2"/>
      <c r="G59" s="2"/>
      <c r="J59" s="2"/>
      <c r="L59" s="2"/>
    </row>
    <row r="60" spans="1:12" x14ac:dyDescent="0.2">
      <c r="A60" s="3">
        <f t="shared" si="1"/>
        <v>4</v>
      </c>
      <c r="B60" s="2" t="s">
        <v>129</v>
      </c>
      <c r="C60" s="3">
        <v>3</v>
      </c>
      <c r="D60" s="2"/>
      <c r="F60" s="2"/>
      <c r="G60" s="2"/>
      <c r="J60" s="2"/>
      <c r="L60" s="2"/>
    </row>
    <row r="61" spans="1:12" x14ac:dyDescent="0.2">
      <c r="A61" s="3">
        <f t="shared" si="1"/>
        <v>5</v>
      </c>
      <c r="B61" s="2" t="s">
        <v>196</v>
      </c>
      <c r="C61" s="3">
        <v>4</v>
      </c>
      <c r="D61" s="2"/>
      <c r="F61" s="2"/>
      <c r="G61" s="2"/>
      <c r="J61" s="2"/>
      <c r="L61" s="2"/>
    </row>
    <row r="62" spans="1:12" x14ac:dyDescent="0.2">
      <c r="A62" s="3">
        <f t="shared" si="1"/>
        <v>6</v>
      </c>
      <c r="B62" s="2" t="s">
        <v>210</v>
      </c>
      <c r="C62" s="3">
        <v>5</v>
      </c>
      <c r="D62" s="2"/>
      <c r="F62" s="2"/>
      <c r="G62" s="2"/>
      <c r="J62" s="2"/>
      <c r="L62" s="2"/>
    </row>
    <row r="63" spans="1:12" x14ac:dyDescent="0.2">
      <c r="A63" s="3">
        <f t="shared" si="1"/>
        <v>7</v>
      </c>
      <c r="B63" s="2" t="s">
        <v>192</v>
      </c>
      <c r="C63" s="3">
        <v>5</v>
      </c>
      <c r="D63" s="2"/>
      <c r="F63" s="2"/>
      <c r="G63" s="2"/>
      <c r="J63" s="2"/>
      <c r="L63" s="2"/>
    </row>
    <row r="64" spans="1:12" x14ac:dyDescent="0.2">
      <c r="A64" s="3">
        <f t="shared" si="1"/>
        <v>8</v>
      </c>
      <c r="B64" s="2" t="s">
        <v>174</v>
      </c>
      <c r="C64" s="3">
        <v>6</v>
      </c>
      <c r="D64" s="2"/>
      <c r="F64" s="2"/>
      <c r="G64" s="2"/>
      <c r="J64" s="2"/>
      <c r="L64" s="2"/>
    </row>
    <row r="65" spans="1:12" x14ac:dyDescent="0.2">
      <c r="A65" s="3">
        <f t="shared" si="1"/>
        <v>9</v>
      </c>
      <c r="B65" s="2" t="s">
        <v>229</v>
      </c>
      <c r="C65" s="3">
        <v>6</v>
      </c>
      <c r="D65" s="2"/>
      <c r="F65" s="2"/>
      <c r="G65" s="2"/>
      <c r="J65" s="2"/>
      <c r="L65" s="2"/>
    </row>
    <row r="66" spans="1:12" x14ac:dyDescent="0.2">
      <c r="A66" s="3">
        <f t="shared" si="1"/>
        <v>10</v>
      </c>
      <c r="B66" s="2" t="s">
        <v>132</v>
      </c>
      <c r="C66" s="3">
        <v>7</v>
      </c>
      <c r="D66" s="2"/>
      <c r="F66" s="2"/>
      <c r="G66" s="2"/>
      <c r="J66" s="2"/>
      <c r="L66" s="2"/>
    </row>
    <row r="67" spans="1:12" x14ac:dyDescent="0.2">
      <c r="A67" s="3">
        <f t="shared" si="1"/>
        <v>11</v>
      </c>
      <c r="B67" s="2" t="s">
        <v>125</v>
      </c>
      <c r="C67" s="3">
        <v>8</v>
      </c>
      <c r="D67" s="2"/>
      <c r="F67" s="2"/>
      <c r="G67" s="2"/>
      <c r="J67" s="2"/>
      <c r="L67" s="2"/>
    </row>
    <row r="68" spans="1:12" x14ac:dyDescent="0.2">
      <c r="A68" s="3">
        <f t="shared" si="1"/>
        <v>12</v>
      </c>
      <c r="B68" s="2" t="s">
        <v>153</v>
      </c>
      <c r="C68" s="3">
        <v>9</v>
      </c>
      <c r="D68" s="2"/>
      <c r="F68" s="2"/>
      <c r="G68" s="2"/>
      <c r="J68" s="2"/>
      <c r="L68" s="2"/>
    </row>
    <row r="69" spans="1:12" x14ac:dyDescent="0.2">
      <c r="A69" s="3">
        <f t="shared" si="1"/>
        <v>13</v>
      </c>
      <c r="B69" s="2" t="s">
        <v>175</v>
      </c>
      <c r="C69" s="3">
        <v>9</v>
      </c>
      <c r="D69" s="2"/>
      <c r="F69" s="2"/>
      <c r="G69" s="2"/>
      <c r="J69" s="2"/>
      <c r="L69" s="2"/>
    </row>
    <row r="70" spans="1:12" x14ac:dyDescent="0.2">
      <c r="A70" s="3">
        <f t="shared" si="1"/>
        <v>14</v>
      </c>
      <c r="B70" s="2" t="s">
        <v>135</v>
      </c>
      <c r="C70" s="3">
        <v>10</v>
      </c>
      <c r="D70" s="2"/>
      <c r="F70" s="2"/>
      <c r="G70" s="2"/>
      <c r="J70" s="2"/>
      <c r="L70" s="2"/>
    </row>
    <row r="71" spans="1:12" x14ac:dyDescent="0.2">
      <c r="A71" s="3">
        <f t="shared" si="1"/>
        <v>15</v>
      </c>
      <c r="B71" s="2" t="s">
        <v>230</v>
      </c>
      <c r="C71" s="3">
        <v>10</v>
      </c>
      <c r="D71" s="2"/>
      <c r="F71" s="2"/>
      <c r="G71" s="2"/>
      <c r="J71" s="2"/>
      <c r="L71" s="2"/>
    </row>
    <row r="72" spans="1:12" x14ac:dyDescent="0.2">
      <c r="A72" s="3">
        <f t="shared" si="1"/>
        <v>16</v>
      </c>
      <c r="B72" s="2" t="s">
        <v>231</v>
      </c>
      <c r="C72" s="3">
        <v>14</v>
      </c>
      <c r="D72" s="2"/>
      <c r="E72" s="2"/>
      <c r="F72" s="2"/>
      <c r="G72" s="2"/>
      <c r="J72" s="2"/>
      <c r="L72" s="2"/>
    </row>
    <row r="73" spans="1:12" x14ac:dyDescent="0.2">
      <c r="A73" s="3">
        <v>17</v>
      </c>
      <c r="B73" s="2" t="s">
        <v>287</v>
      </c>
      <c r="C73" s="3">
        <v>14</v>
      </c>
      <c r="D73" s="2"/>
      <c r="E73" s="2"/>
      <c r="F73" s="2"/>
      <c r="G73" s="2"/>
    </row>
    <row r="74" spans="1:12" x14ac:dyDescent="0.2">
      <c r="A74" s="3"/>
      <c r="B74" s="2"/>
      <c r="C74" s="2"/>
      <c r="D74" s="2"/>
      <c r="E74" s="2"/>
      <c r="F74" s="2"/>
      <c r="G74" s="2"/>
    </row>
    <row r="75" spans="1:12" x14ac:dyDescent="0.2">
      <c r="A75" s="3"/>
      <c r="B75" s="2"/>
      <c r="C75" s="2"/>
      <c r="D75" s="2"/>
      <c r="E75" s="2"/>
      <c r="F75" s="2"/>
      <c r="G75" s="2"/>
    </row>
    <row r="76" spans="1:12" x14ac:dyDescent="0.2">
      <c r="A76" s="3"/>
      <c r="B76" s="2"/>
      <c r="C76" s="2"/>
      <c r="D76" s="2"/>
      <c r="E76" s="2"/>
      <c r="F76" s="2"/>
      <c r="G76" s="2"/>
    </row>
    <row r="77" spans="1:12" x14ac:dyDescent="0.2">
      <c r="A77" s="3"/>
      <c r="B77" s="2"/>
      <c r="C77" s="2"/>
      <c r="D77" s="2"/>
      <c r="E77" s="2"/>
      <c r="F77" s="2"/>
      <c r="G77" s="2"/>
    </row>
    <row r="78" spans="1:12" x14ac:dyDescent="0.2">
      <c r="B78" s="2"/>
      <c r="C78" s="2"/>
      <c r="D78" s="2"/>
      <c r="E78" s="2"/>
      <c r="F78" s="2"/>
      <c r="G78" s="2"/>
    </row>
    <row r="79" spans="1:12" x14ac:dyDescent="0.2">
      <c r="B79" s="2"/>
      <c r="C79" s="2"/>
      <c r="D79" s="2"/>
      <c r="E79" s="2"/>
      <c r="F79" s="2"/>
      <c r="G79" s="2"/>
    </row>
    <row r="80" spans="1:12" x14ac:dyDescent="0.2">
      <c r="B80" s="2"/>
      <c r="C80" s="2"/>
      <c r="D80" s="2"/>
      <c r="E80" s="2"/>
      <c r="F80" s="2"/>
      <c r="G80" s="2"/>
    </row>
    <row r="81" spans="2:7" x14ac:dyDescent="0.2">
      <c r="B81" s="2"/>
      <c r="C81" s="2"/>
      <c r="D81" s="2"/>
      <c r="E81" s="2"/>
      <c r="F81" s="2"/>
      <c r="G81" s="2"/>
    </row>
    <row r="82" spans="2:7" x14ac:dyDescent="0.2">
      <c r="B82" s="2"/>
      <c r="C82" s="2"/>
      <c r="D82" s="2"/>
      <c r="E82" s="2"/>
      <c r="F82" s="2"/>
      <c r="G82" s="2"/>
    </row>
    <row r="83" spans="2:7" x14ac:dyDescent="0.2">
      <c r="B83" s="2"/>
      <c r="C83" s="2"/>
      <c r="D83" s="2"/>
      <c r="E83" s="2"/>
      <c r="F83" s="2"/>
      <c r="G83" s="2"/>
    </row>
    <row r="84" spans="2:7" x14ac:dyDescent="0.2">
      <c r="B84" s="2"/>
      <c r="C84" s="2"/>
      <c r="D84" s="2"/>
      <c r="E84" s="2"/>
      <c r="F84" s="2"/>
      <c r="G84" s="2"/>
    </row>
    <row r="85" spans="2:7" x14ac:dyDescent="0.2">
      <c r="B85" s="2"/>
      <c r="C85" s="2"/>
      <c r="D85" s="2"/>
      <c r="E85" s="2"/>
      <c r="F85" s="2"/>
      <c r="G85" s="2"/>
    </row>
    <row r="86" spans="2:7" x14ac:dyDescent="0.2">
      <c r="B86" s="2"/>
      <c r="C86" s="2"/>
      <c r="D86" s="2"/>
      <c r="E86" s="2"/>
      <c r="F86" s="2"/>
      <c r="G86" s="2"/>
    </row>
    <row r="87" spans="2:7" x14ac:dyDescent="0.2">
      <c r="B87" s="2"/>
      <c r="C87" s="2"/>
      <c r="D87" s="2"/>
      <c r="E87" s="2"/>
      <c r="F87" s="2"/>
      <c r="G87" s="2"/>
    </row>
    <row r="88" spans="2:7" x14ac:dyDescent="0.2">
      <c r="B88" s="2"/>
      <c r="C88" s="2"/>
      <c r="D88" s="2"/>
      <c r="E88" s="2"/>
      <c r="F88" s="2"/>
      <c r="G88" s="2"/>
    </row>
    <row r="89" spans="2:7" x14ac:dyDescent="0.2">
      <c r="B89" s="2"/>
      <c r="C89" s="2"/>
      <c r="D89" s="2"/>
      <c r="E89" s="2"/>
      <c r="F89" s="2"/>
      <c r="G89" s="2"/>
    </row>
    <row r="90" spans="2:7" x14ac:dyDescent="0.2">
      <c r="B90" s="2"/>
      <c r="C90" s="2"/>
      <c r="D90" s="2"/>
      <c r="E90" s="2"/>
      <c r="F90" s="2"/>
      <c r="G90" s="2"/>
    </row>
    <row r="91" spans="2:7" x14ac:dyDescent="0.2">
      <c r="B91" s="2"/>
      <c r="C91" s="2"/>
      <c r="D91" s="2"/>
      <c r="E91" s="2"/>
      <c r="F91" s="2"/>
      <c r="G91" s="2"/>
    </row>
    <row r="92" spans="2:7" x14ac:dyDescent="0.2">
      <c r="B92" s="2"/>
      <c r="C92" s="2"/>
      <c r="D92" s="2"/>
      <c r="E92" s="2"/>
      <c r="F92" s="2"/>
      <c r="G92" s="2"/>
    </row>
    <row r="93" spans="2:7" x14ac:dyDescent="0.2">
      <c r="B93" s="2"/>
      <c r="C93" s="2"/>
      <c r="D93" s="2"/>
      <c r="E93" s="2"/>
      <c r="F93" s="2"/>
      <c r="G93" s="2"/>
    </row>
    <row r="94" spans="2:7" x14ac:dyDescent="0.2">
      <c r="B94" s="2"/>
      <c r="C94" s="2"/>
      <c r="D94" s="2"/>
      <c r="E94" s="2"/>
      <c r="F94" s="2"/>
      <c r="G94" s="2"/>
    </row>
    <row r="95" spans="2:7" x14ac:dyDescent="0.2">
      <c r="B95" s="2"/>
      <c r="C95" s="2"/>
      <c r="D95" s="2"/>
      <c r="E95" s="2"/>
      <c r="F95" s="2"/>
      <c r="G95" s="2"/>
    </row>
    <row r="96" spans="2:7" x14ac:dyDescent="0.2">
      <c r="B96" s="2"/>
      <c r="C96" s="2"/>
      <c r="D96" s="2"/>
      <c r="E96" s="2"/>
      <c r="F96" s="2"/>
      <c r="G96" s="2"/>
    </row>
    <row r="97" spans="2:7" x14ac:dyDescent="0.2">
      <c r="B97" s="2"/>
      <c r="C97" s="2"/>
      <c r="D97" s="2"/>
      <c r="E97" s="2"/>
      <c r="F97" s="2"/>
      <c r="G97" s="2"/>
    </row>
    <row r="98" spans="2:7" x14ac:dyDescent="0.2">
      <c r="B98" s="2"/>
      <c r="C98" s="2"/>
      <c r="D98" s="2"/>
      <c r="E98" s="2"/>
      <c r="F98" s="2"/>
      <c r="G98" s="2"/>
    </row>
    <row r="99" spans="2:7" x14ac:dyDescent="0.2">
      <c r="B99" s="2"/>
      <c r="C99" s="2"/>
      <c r="D99" s="2"/>
      <c r="E99" s="2"/>
      <c r="F99" s="2"/>
      <c r="G99" s="2"/>
    </row>
    <row r="100" spans="2:7" x14ac:dyDescent="0.2">
      <c r="B100" s="2"/>
      <c r="C100" s="2"/>
      <c r="D100" s="2"/>
      <c r="E100" s="2"/>
      <c r="F100" s="2"/>
      <c r="G100" s="2"/>
    </row>
    <row r="101" spans="2:7" x14ac:dyDescent="0.2">
      <c r="B101" s="2"/>
      <c r="C101" s="2"/>
      <c r="D101" s="2"/>
      <c r="E101" s="2"/>
      <c r="F101" s="2"/>
      <c r="G101" s="2"/>
    </row>
    <row r="102" spans="2:7" x14ac:dyDescent="0.2">
      <c r="B102" s="2"/>
      <c r="C102" s="2"/>
      <c r="D102" s="2"/>
      <c r="E102" s="2"/>
      <c r="F102" s="2"/>
      <c r="G102" s="2"/>
    </row>
    <row r="103" spans="2:7" x14ac:dyDescent="0.2">
      <c r="B103" s="2"/>
      <c r="C103" s="2"/>
      <c r="D103" s="2"/>
      <c r="E103" s="2"/>
      <c r="F103" s="2"/>
      <c r="G103" s="2"/>
    </row>
  </sheetData>
  <conditionalFormatting sqref="A57:C72">
    <cfRule type="expression" dxfId="1" priority="1">
      <formula>"MOD(),2"</formula>
    </cfRule>
  </conditionalFormatting>
  <pageMargins left="0.5" right="0.45" top="0.3" bottom="0.3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A2" sqref="A2"/>
    </sheetView>
  </sheetViews>
  <sheetFormatPr defaultRowHeight="15" x14ac:dyDescent="0.2"/>
  <cols>
    <col min="1" max="1" width="3.44140625" customWidth="1"/>
    <col min="2" max="2" width="15.77734375" bestFit="1" customWidth="1"/>
    <col min="3" max="3" width="8.6640625" customWidth="1"/>
    <col min="4" max="4" width="9.6640625" bestFit="1" customWidth="1"/>
    <col min="5" max="5" width="5.109375" customWidth="1"/>
    <col min="7" max="7" width="3.5546875" customWidth="1"/>
    <col min="8" max="8" width="11.6640625" bestFit="1" customWidth="1"/>
    <col min="9" max="9" width="14.44140625" bestFit="1" customWidth="1"/>
    <col min="10" max="10" width="7" customWidth="1"/>
    <col min="11" max="11" width="5.33203125" customWidth="1"/>
  </cols>
  <sheetData>
    <row r="1" spans="1:10" x14ac:dyDescent="0.2">
      <c r="A1" s="20" t="s">
        <v>250</v>
      </c>
    </row>
    <row r="2" spans="1:10" x14ac:dyDescent="0.2">
      <c r="B2" s="43"/>
      <c r="C2" s="43" t="s">
        <v>234</v>
      </c>
    </row>
    <row r="3" spans="1:10" x14ac:dyDescent="0.2">
      <c r="A3" s="3">
        <v>1</v>
      </c>
      <c r="B3" t="s">
        <v>227</v>
      </c>
      <c r="C3" s="3">
        <v>1</v>
      </c>
      <c r="H3" s="3"/>
      <c r="J3" s="3"/>
    </row>
    <row r="4" spans="1:10" x14ac:dyDescent="0.2">
      <c r="A4" s="3">
        <f>A3+1</f>
        <v>2</v>
      </c>
      <c r="B4" t="s">
        <v>200</v>
      </c>
      <c r="C4" s="3">
        <v>2</v>
      </c>
      <c r="H4" s="3"/>
      <c r="J4" s="3"/>
    </row>
    <row r="5" spans="1:10" x14ac:dyDescent="0.2">
      <c r="A5" s="3">
        <f t="shared" ref="A5:A18" si="0">A4+1</f>
        <v>3</v>
      </c>
      <c r="B5" t="s">
        <v>228</v>
      </c>
      <c r="C5" s="3">
        <v>2</v>
      </c>
      <c r="H5" s="3"/>
      <c r="J5" s="3"/>
    </row>
    <row r="6" spans="1:10" x14ac:dyDescent="0.2">
      <c r="A6" s="3">
        <f t="shared" si="0"/>
        <v>4</v>
      </c>
      <c r="B6" t="s">
        <v>129</v>
      </c>
      <c r="C6" s="3">
        <v>3</v>
      </c>
      <c r="H6" s="3"/>
      <c r="J6" s="3"/>
    </row>
    <row r="7" spans="1:10" x14ac:dyDescent="0.2">
      <c r="A7" s="3">
        <f t="shared" si="0"/>
        <v>5</v>
      </c>
      <c r="B7" t="s">
        <v>196</v>
      </c>
      <c r="C7" s="3">
        <v>4</v>
      </c>
      <c r="H7" s="3"/>
      <c r="J7" s="3"/>
    </row>
    <row r="8" spans="1:10" x14ac:dyDescent="0.2">
      <c r="A8" s="3">
        <f t="shared" si="0"/>
        <v>6</v>
      </c>
      <c r="B8" t="s">
        <v>210</v>
      </c>
      <c r="C8" s="3">
        <v>5</v>
      </c>
      <c r="H8" s="3"/>
      <c r="J8" s="3"/>
    </row>
    <row r="9" spans="1:10" x14ac:dyDescent="0.2">
      <c r="A9" s="3">
        <f t="shared" si="0"/>
        <v>7</v>
      </c>
      <c r="B9" t="s">
        <v>192</v>
      </c>
      <c r="C9" s="3">
        <v>5</v>
      </c>
      <c r="H9" s="3"/>
      <c r="J9" s="3"/>
    </row>
    <row r="10" spans="1:10" x14ac:dyDescent="0.2">
      <c r="A10" s="3">
        <f t="shared" si="0"/>
        <v>8</v>
      </c>
      <c r="B10" t="s">
        <v>174</v>
      </c>
      <c r="C10" s="3">
        <v>6</v>
      </c>
      <c r="H10" s="3"/>
      <c r="J10" s="3"/>
    </row>
    <row r="11" spans="1:10" x14ac:dyDescent="0.2">
      <c r="A11" s="3">
        <f t="shared" si="0"/>
        <v>9</v>
      </c>
      <c r="B11" t="s">
        <v>229</v>
      </c>
      <c r="C11" s="3">
        <v>6</v>
      </c>
      <c r="H11" s="3"/>
      <c r="J11" s="3"/>
    </row>
    <row r="12" spans="1:10" x14ac:dyDescent="0.2">
      <c r="A12" s="3">
        <f t="shared" si="0"/>
        <v>10</v>
      </c>
      <c r="B12" t="s">
        <v>132</v>
      </c>
      <c r="C12" s="3">
        <v>7</v>
      </c>
      <c r="H12" s="3"/>
      <c r="J12" s="3"/>
    </row>
    <row r="13" spans="1:10" x14ac:dyDescent="0.2">
      <c r="A13" s="3">
        <f t="shared" si="0"/>
        <v>11</v>
      </c>
      <c r="B13" t="s">
        <v>125</v>
      </c>
      <c r="C13" s="3">
        <v>8</v>
      </c>
      <c r="H13" s="3"/>
      <c r="J13" s="3"/>
    </row>
    <row r="14" spans="1:10" x14ac:dyDescent="0.2">
      <c r="A14" s="3">
        <f t="shared" si="0"/>
        <v>12</v>
      </c>
      <c r="B14" t="s">
        <v>153</v>
      </c>
      <c r="C14" s="3">
        <v>9</v>
      </c>
      <c r="H14" s="3"/>
      <c r="J14" s="3"/>
    </row>
    <row r="15" spans="1:10" x14ac:dyDescent="0.2">
      <c r="A15" s="3">
        <f t="shared" si="0"/>
        <v>13</v>
      </c>
      <c r="B15" t="s">
        <v>175</v>
      </c>
      <c r="C15" s="3">
        <v>9</v>
      </c>
      <c r="H15" s="3"/>
      <c r="J15" s="3"/>
    </row>
    <row r="16" spans="1:10" x14ac:dyDescent="0.2">
      <c r="A16" s="3">
        <f t="shared" si="0"/>
        <v>14</v>
      </c>
      <c r="B16" s="20" t="s">
        <v>135</v>
      </c>
      <c r="C16" s="3">
        <v>10</v>
      </c>
      <c r="H16" s="3"/>
      <c r="J16" s="3"/>
    </row>
    <row r="17" spans="1:10" x14ac:dyDescent="0.2">
      <c r="A17" s="3">
        <f t="shared" si="0"/>
        <v>15</v>
      </c>
      <c r="B17" t="s">
        <v>230</v>
      </c>
      <c r="C17" s="3">
        <v>10</v>
      </c>
      <c r="H17" s="3"/>
      <c r="J17" s="3"/>
    </row>
    <row r="18" spans="1:10" x14ac:dyDescent="0.2">
      <c r="A18" s="3">
        <f t="shared" si="0"/>
        <v>16</v>
      </c>
      <c r="B18" t="s">
        <v>231</v>
      </c>
      <c r="C18" s="3">
        <v>14</v>
      </c>
      <c r="H18" s="3"/>
      <c r="J18" s="3"/>
    </row>
    <row r="19" spans="1:10" x14ac:dyDescent="0.2">
      <c r="A19" s="3"/>
      <c r="B19" s="2"/>
      <c r="C19" s="3"/>
    </row>
    <row r="20" spans="1:10" x14ac:dyDescent="0.2">
      <c r="A20" s="3"/>
      <c r="B20" s="2"/>
      <c r="C20" s="3"/>
    </row>
    <row r="21" spans="1:10" x14ac:dyDescent="0.2">
      <c r="A21" s="3"/>
      <c r="B21" s="2"/>
      <c r="C21" s="3"/>
    </row>
    <row r="22" spans="1:10" x14ac:dyDescent="0.2">
      <c r="A22" s="3"/>
      <c r="B22" s="2"/>
      <c r="C22" s="3"/>
    </row>
    <row r="23" spans="1:10" x14ac:dyDescent="0.2">
      <c r="A23" s="3"/>
      <c r="B23" s="2"/>
      <c r="C23" s="3"/>
    </row>
    <row r="24" spans="1:10" x14ac:dyDescent="0.2">
      <c r="A24" s="3"/>
      <c r="B24" s="2"/>
      <c r="C24" s="3"/>
    </row>
    <row r="25" spans="1:10" x14ac:dyDescent="0.2">
      <c r="A25" s="3"/>
      <c r="B25" s="2"/>
      <c r="C25" s="3"/>
    </row>
    <row r="26" spans="1:10" x14ac:dyDescent="0.2">
      <c r="A26" s="3"/>
      <c r="B26" s="2"/>
      <c r="C26" s="3"/>
    </row>
    <row r="27" spans="1:10" x14ac:dyDescent="0.2">
      <c r="A27" s="3"/>
      <c r="B27" s="2"/>
      <c r="C27" s="3"/>
    </row>
    <row r="28" spans="1:10" x14ac:dyDescent="0.2">
      <c r="A28" s="3"/>
      <c r="B28" s="2"/>
      <c r="C28" s="3"/>
    </row>
  </sheetData>
  <conditionalFormatting sqref="A3:C18">
    <cfRule type="expression" dxfId="0" priority="1">
      <formula>"MOD(),2"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E13"/>
  <sheetViews>
    <sheetView workbookViewId="0">
      <selection activeCell="B3" sqref="B3"/>
    </sheetView>
  </sheetViews>
  <sheetFormatPr defaultRowHeight="15" x14ac:dyDescent="0.2"/>
  <cols>
    <col min="5" max="5" width="7.44140625" bestFit="1" customWidth="1"/>
  </cols>
  <sheetData>
    <row r="4" spans="2:5" x14ac:dyDescent="0.2">
      <c r="B4" s="22">
        <f>pinmoney!A128</f>
        <v>241</v>
      </c>
      <c r="C4" s="2"/>
      <c r="D4" s="2"/>
      <c r="E4" s="2"/>
    </row>
    <row r="5" spans="2:5" x14ac:dyDescent="0.2">
      <c r="B5" s="2"/>
      <c r="C5" s="2"/>
      <c r="D5" s="2"/>
      <c r="E5" s="2"/>
    </row>
    <row r="6" spans="2:5" x14ac:dyDescent="0.2">
      <c r="B6" s="2"/>
      <c r="C6" s="2"/>
      <c r="D6" s="2"/>
      <c r="E6" s="2"/>
    </row>
    <row r="7" spans="2:5" x14ac:dyDescent="0.2">
      <c r="B7" s="2"/>
      <c r="C7" s="3" t="s">
        <v>101</v>
      </c>
      <c r="D7" s="3" t="s">
        <v>102</v>
      </c>
      <c r="E7" s="2"/>
    </row>
    <row r="8" spans="2:5" x14ac:dyDescent="0.2">
      <c r="B8" s="2">
        <v>1</v>
      </c>
      <c r="C8" s="2">
        <v>45</v>
      </c>
      <c r="D8" s="2">
        <v>45</v>
      </c>
      <c r="E8" s="2"/>
    </row>
    <row r="9" spans="2:5" x14ac:dyDescent="0.2">
      <c r="B9" s="2">
        <v>2</v>
      </c>
      <c r="C9" s="2">
        <v>35</v>
      </c>
      <c r="D9" s="2">
        <v>35</v>
      </c>
      <c r="E9" s="2"/>
    </row>
    <row r="10" spans="2:5" x14ac:dyDescent="0.2">
      <c r="B10" s="2">
        <v>3</v>
      </c>
      <c r="C10" s="2">
        <v>25</v>
      </c>
      <c r="D10" s="2">
        <v>25</v>
      </c>
      <c r="E10" s="2"/>
    </row>
    <row r="11" spans="2:5" x14ac:dyDescent="0.2">
      <c r="B11" s="2">
        <v>4</v>
      </c>
      <c r="C11" s="2">
        <v>15.5</v>
      </c>
      <c r="D11" s="2">
        <v>15.5</v>
      </c>
      <c r="E11" s="2"/>
    </row>
    <row r="12" spans="2:5" x14ac:dyDescent="0.2">
      <c r="B12" s="2"/>
      <c r="C12" s="2"/>
      <c r="D12" s="9" t="s">
        <v>103</v>
      </c>
      <c r="E12" s="22">
        <f>SUM(C8:D11)</f>
        <v>241</v>
      </c>
    </row>
    <row r="13" spans="2:5" x14ac:dyDescent="0.2">
      <c r="B13" s="2"/>
      <c r="C13" s="2"/>
      <c r="D13" s="2" t="s">
        <v>54</v>
      </c>
      <c r="E13" s="22">
        <f>B4-E12</f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FE44-690E-45AE-820E-EF1F6729BB80}">
  <dimension ref="A1:L96"/>
  <sheetViews>
    <sheetView topLeftCell="A3" workbookViewId="0">
      <selection activeCell="A2" sqref="A2"/>
    </sheetView>
  </sheetViews>
  <sheetFormatPr defaultRowHeight="15" x14ac:dyDescent="0.2"/>
  <cols>
    <col min="1" max="1" width="11.77734375" customWidth="1"/>
    <col min="3" max="3" width="19.77734375" customWidth="1"/>
    <col min="6" max="6" width="11.109375" customWidth="1"/>
    <col min="7" max="7" width="13.6640625" customWidth="1"/>
  </cols>
  <sheetData>
    <row r="1" spans="1:6" ht="23.25" x14ac:dyDescent="0.35">
      <c r="A1" s="29" t="s">
        <v>171</v>
      </c>
      <c r="E1" s="2"/>
    </row>
    <row r="2" spans="1:6" x14ac:dyDescent="0.2">
      <c r="A2" s="3" t="s">
        <v>109</v>
      </c>
      <c r="B2" s="13" t="s">
        <v>105</v>
      </c>
      <c r="C2" s="2" t="s">
        <v>165</v>
      </c>
      <c r="D2" s="2">
        <f>4*60</f>
        <v>240</v>
      </c>
      <c r="E2" s="2"/>
      <c r="F2" s="3"/>
    </row>
    <row r="3" spans="1:6" x14ac:dyDescent="0.2">
      <c r="A3" s="3" t="s">
        <v>110</v>
      </c>
      <c r="B3" s="13" t="s">
        <v>106</v>
      </c>
      <c r="C3" s="2" t="s">
        <v>168</v>
      </c>
      <c r="D3" s="2">
        <f>4*40</f>
        <v>160</v>
      </c>
      <c r="E3" s="2"/>
      <c r="F3" s="3"/>
    </row>
    <row r="4" spans="1:6" x14ac:dyDescent="0.2">
      <c r="A4" s="3" t="s">
        <v>111</v>
      </c>
      <c r="B4" s="13" t="s">
        <v>107</v>
      </c>
      <c r="C4" s="2" t="s">
        <v>167</v>
      </c>
      <c r="D4" s="2">
        <f>4*30</f>
        <v>120</v>
      </c>
      <c r="E4" s="2"/>
      <c r="F4" s="3"/>
    </row>
    <row r="5" spans="1:6" x14ac:dyDescent="0.2">
      <c r="A5" s="3" t="s">
        <v>104</v>
      </c>
      <c r="B5" s="13" t="s">
        <v>108</v>
      </c>
      <c r="C5" s="2" t="s">
        <v>166</v>
      </c>
      <c r="D5" s="2">
        <f>4*25</f>
        <v>100</v>
      </c>
      <c r="E5" s="2">
        <f>SUM(D2:D5)</f>
        <v>620</v>
      </c>
      <c r="F5" s="3"/>
    </row>
    <row r="6" spans="1:6" x14ac:dyDescent="0.2">
      <c r="D6" s="2"/>
      <c r="E6" s="2"/>
    </row>
    <row r="7" spans="1:6" x14ac:dyDescent="0.2">
      <c r="A7" s="2" t="s">
        <v>66</v>
      </c>
      <c r="C7" s="2" t="s">
        <v>137</v>
      </c>
      <c r="D7" s="2">
        <v>60</v>
      </c>
      <c r="E7" s="2"/>
    </row>
    <row r="8" spans="1:6" x14ac:dyDescent="0.2">
      <c r="A8" s="2" t="s">
        <v>67</v>
      </c>
      <c r="C8" s="2" t="s">
        <v>138</v>
      </c>
      <c r="D8" s="2">
        <v>60</v>
      </c>
      <c r="E8" s="2">
        <f>SUM(D7:D8)</f>
        <v>120</v>
      </c>
    </row>
    <row r="9" spans="1:6" x14ac:dyDescent="0.2">
      <c r="A9" s="2"/>
      <c r="C9" s="2"/>
      <c r="D9" s="2"/>
      <c r="E9" s="2"/>
    </row>
    <row r="10" spans="1:6" x14ac:dyDescent="0.2">
      <c r="A10" s="2" t="s">
        <v>68</v>
      </c>
      <c r="C10" s="2" t="s">
        <v>139</v>
      </c>
      <c r="D10" s="2">
        <v>50</v>
      </c>
      <c r="E10" s="2"/>
    </row>
    <row r="11" spans="1:6" x14ac:dyDescent="0.2">
      <c r="A11" s="2" t="s">
        <v>69</v>
      </c>
      <c r="C11" s="2" t="s">
        <v>140</v>
      </c>
      <c r="D11" s="2">
        <v>50</v>
      </c>
      <c r="E11" s="2">
        <f>SUM(D10:D11)</f>
        <v>100</v>
      </c>
    </row>
    <row r="12" spans="1:6" x14ac:dyDescent="0.2">
      <c r="A12" s="2"/>
      <c r="C12" s="2"/>
      <c r="D12" s="2"/>
      <c r="E12" s="2"/>
    </row>
    <row r="13" spans="1:6" x14ac:dyDescent="0.2">
      <c r="A13" s="2" t="s">
        <v>70</v>
      </c>
      <c r="C13" s="2" t="s">
        <v>141</v>
      </c>
      <c r="D13" s="2">
        <v>40</v>
      </c>
      <c r="E13" s="2"/>
    </row>
    <row r="14" spans="1:6" x14ac:dyDescent="0.2">
      <c r="A14" s="2" t="s">
        <v>71</v>
      </c>
      <c r="C14" s="2" t="s">
        <v>142</v>
      </c>
      <c r="D14" s="2">
        <v>40</v>
      </c>
      <c r="E14" s="2">
        <f>SUM(D13:D14)</f>
        <v>80</v>
      </c>
    </row>
    <row r="15" spans="1:6" x14ac:dyDescent="0.2">
      <c r="A15" s="2"/>
      <c r="C15" s="2"/>
      <c r="D15" s="2"/>
      <c r="E15" s="2"/>
    </row>
    <row r="16" spans="1:6" x14ac:dyDescent="0.2">
      <c r="A16" s="2" t="s">
        <v>72</v>
      </c>
      <c r="C16" s="2" t="s">
        <v>143</v>
      </c>
      <c r="D16" s="2">
        <v>30</v>
      </c>
      <c r="E16" s="2"/>
    </row>
    <row r="17" spans="1:12" x14ac:dyDescent="0.2">
      <c r="A17" s="2" t="s">
        <v>73</v>
      </c>
      <c r="C17" s="2" t="s">
        <v>144</v>
      </c>
      <c r="D17" s="2">
        <v>30</v>
      </c>
      <c r="E17" s="2">
        <f>SUM(D16:D17)</f>
        <v>60</v>
      </c>
      <c r="H17" s="2"/>
      <c r="J17" s="13"/>
      <c r="K17" s="2"/>
      <c r="L17" s="2"/>
    </row>
    <row r="18" spans="1:12" x14ac:dyDescent="0.2">
      <c r="A18" s="2"/>
      <c r="C18" s="2"/>
      <c r="D18" s="2"/>
      <c r="E18" s="2"/>
      <c r="H18" s="2"/>
      <c r="J18" s="13"/>
      <c r="K18" s="2"/>
      <c r="L18" s="2"/>
    </row>
    <row r="19" spans="1:12" x14ac:dyDescent="0.2">
      <c r="A19" s="2" t="s">
        <v>79</v>
      </c>
      <c r="C19" s="13" t="s">
        <v>158</v>
      </c>
      <c r="D19" s="2">
        <v>15</v>
      </c>
      <c r="E19" s="2"/>
    </row>
    <row r="20" spans="1:12" x14ac:dyDescent="0.2">
      <c r="A20" s="2" t="s">
        <v>80</v>
      </c>
      <c r="C20" s="13" t="s">
        <v>145</v>
      </c>
      <c r="D20" s="2">
        <v>15</v>
      </c>
      <c r="E20" s="2">
        <f>SUM(D19:D20)</f>
        <v>30</v>
      </c>
    </row>
    <row r="21" spans="1:12" x14ac:dyDescent="0.2">
      <c r="A21" s="2"/>
      <c r="C21" s="13"/>
      <c r="D21" s="2"/>
      <c r="E21" s="2"/>
    </row>
    <row r="22" spans="1:12" x14ac:dyDescent="0.2">
      <c r="A22" s="2" t="s">
        <v>74</v>
      </c>
      <c r="C22" s="13" t="s">
        <v>156</v>
      </c>
      <c r="D22" s="2">
        <v>15</v>
      </c>
      <c r="E22" s="2"/>
    </row>
    <row r="23" spans="1:12" x14ac:dyDescent="0.2">
      <c r="A23" s="2" t="s">
        <v>75</v>
      </c>
      <c r="C23" s="13" t="s">
        <v>157</v>
      </c>
      <c r="D23" s="2">
        <v>15</v>
      </c>
      <c r="E23" s="2">
        <f>SUM(D22:D23)</f>
        <v>30</v>
      </c>
    </row>
    <row r="24" spans="1:12" x14ac:dyDescent="0.2">
      <c r="A24" s="2"/>
      <c r="C24" s="2"/>
      <c r="D24" s="2"/>
      <c r="E24" s="2"/>
      <c r="F24" s="3"/>
    </row>
    <row r="25" spans="1:12" x14ac:dyDescent="0.2">
      <c r="A25" s="2" t="s">
        <v>22</v>
      </c>
      <c r="C25" s="2" t="s">
        <v>146</v>
      </c>
      <c r="D25" s="2">
        <v>10</v>
      </c>
      <c r="E25" s="2"/>
    </row>
    <row r="26" spans="1:12" x14ac:dyDescent="0.2">
      <c r="C26" s="2" t="s">
        <v>76</v>
      </c>
      <c r="D26" s="2">
        <v>10</v>
      </c>
      <c r="E26" s="2"/>
    </row>
    <row r="27" spans="1:12" x14ac:dyDescent="0.2">
      <c r="C27" s="2" t="s">
        <v>123</v>
      </c>
      <c r="D27" s="2">
        <v>10</v>
      </c>
      <c r="E27" s="2"/>
    </row>
    <row r="28" spans="1:12" x14ac:dyDescent="0.2">
      <c r="C28" s="2" t="s">
        <v>78</v>
      </c>
      <c r="D28" s="2">
        <v>10</v>
      </c>
      <c r="E28" s="2"/>
    </row>
    <row r="29" spans="1:12" x14ac:dyDescent="0.2">
      <c r="C29" s="2" t="s">
        <v>125</v>
      </c>
      <c r="D29" s="2">
        <v>10</v>
      </c>
      <c r="E29" s="2"/>
    </row>
    <row r="30" spans="1:12" x14ac:dyDescent="0.2">
      <c r="C30" s="2" t="s">
        <v>134</v>
      </c>
      <c r="D30" s="2">
        <v>10</v>
      </c>
      <c r="E30" s="2"/>
    </row>
    <row r="31" spans="1:12" x14ac:dyDescent="0.2">
      <c r="C31" s="2" t="s">
        <v>147</v>
      </c>
      <c r="D31" s="2">
        <v>10</v>
      </c>
      <c r="E31" s="2">
        <v>70</v>
      </c>
      <c r="F31" s="3"/>
    </row>
    <row r="32" spans="1:12" x14ac:dyDescent="0.2">
      <c r="C32" s="2"/>
      <c r="D32" s="2"/>
      <c r="E32" s="2"/>
    </row>
    <row r="33" spans="1:6" x14ac:dyDescent="0.2">
      <c r="C33" s="2"/>
      <c r="D33" s="2"/>
      <c r="E33" s="2"/>
    </row>
    <row r="34" spans="1:6" x14ac:dyDescent="0.2">
      <c r="A34" s="2" t="s">
        <v>119</v>
      </c>
      <c r="B34" s="2"/>
      <c r="C34" s="2"/>
      <c r="D34" s="2">
        <v>75</v>
      </c>
      <c r="E34" s="2"/>
    </row>
    <row r="35" spans="1:6" x14ac:dyDescent="0.2">
      <c r="E35" s="2"/>
      <c r="F35" s="3">
        <f>SUM(D2:D34)</f>
        <v>1185</v>
      </c>
    </row>
    <row r="36" spans="1:6" x14ac:dyDescent="0.2">
      <c r="C36" s="2" t="s">
        <v>148</v>
      </c>
      <c r="E36" s="2"/>
      <c r="F36" s="3">
        <f>1200-F35</f>
        <v>15</v>
      </c>
    </row>
    <row r="37" spans="1:6" x14ac:dyDescent="0.2">
      <c r="E37" s="2"/>
    </row>
    <row r="38" spans="1:6" x14ac:dyDescent="0.2">
      <c r="A38" s="20" t="s">
        <v>164</v>
      </c>
      <c r="D38" s="25"/>
      <c r="E38" s="25"/>
      <c r="F38" s="20"/>
    </row>
    <row r="39" spans="1:6" x14ac:dyDescent="0.2">
      <c r="A39" s="2" t="s">
        <v>120</v>
      </c>
      <c r="B39" s="2"/>
      <c r="C39" s="2"/>
      <c r="D39" s="20"/>
      <c r="E39" s="20"/>
      <c r="F39" s="20"/>
    </row>
    <row r="40" spans="1:6" x14ac:dyDescent="0.2">
      <c r="A40" s="20"/>
      <c r="C40" s="2"/>
      <c r="D40" s="20"/>
      <c r="E40" s="20"/>
      <c r="F40" s="20"/>
    </row>
    <row r="41" spans="1:6" x14ac:dyDescent="0.2">
      <c r="D41" s="20"/>
      <c r="E41" s="20"/>
      <c r="F41" s="20"/>
    </row>
    <row r="42" spans="1:6" x14ac:dyDescent="0.2">
      <c r="D42" s="20"/>
      <c r="E42" s="20"/>
      <c r="F42" s="20"/>
    </row>
    <row r="43" spans="1:6" x14ac:dyDescent="0.2">
      <c r="A43" s="2"/>
      <c r="B43" s="2"/>
      <c r="C43" s="9"/>
      <c r="D43" s="20"/>
      <c r="E43" s="26"/>
      <c r="F43" s="24"/>
    </row>
    <row r="44" spans="1:6" x14ac:dyDescent="0.2">
      <c r="A44" s="2"/>
      <c r="B44" s="2"/>
      <c r="C44" s="9"/>
      <c r="D44" s="20"/>
      <c r="E44" s="26"/>
      <c r="F44" s="24"/>
    </row>
    <row r="45" spans="1:6" x14ac:dyDescent="0.2">
      <c r="A45" s="2"/>
      <c r="B45" s="2"/>
      <c r="C45" s="9"/>
      <c r="D45" s="20"/>
      <c r="E45" s="26"/>
      <c r="F45" s="24"/>
    </row>
    <row r="46" spans="1:6" x14ac:dyDescent="0.2">
      <c r="A46" s="2"/>
      <c r="B46" s="2"/>
      <c r="C46" s="9"/>
      <c r="D46" s="20"/>
      <c r="E46" s="26"/>
      <c r="F46" s="24"/>
    </row>
    <row r="47" spans="1:6" ht="18" x14ac:dyDescent="0.25">
      <c r="A47" s="30" t="s">
        <v>122</v>
      </c>
      <c r="B47" s="2"/>
      <c r="C47" s="2"/>
      <c r="D47" s="2"/>
      <c r="E47" s="2"/>
      <c r="F47" s="2"/>
    </row>
    <row r="48" spans="1:6" x14ac:dyDescent="0.2">
      <c r="A48" s="2" t="s">
        <v>160</v>
      </c>
      <c r="B48" s="2"/>
      <c r="C48" s="2"/>
      <c r="D48" s="2"/>
      <c r="E48" s="2"/>
      <c r="F48" s="2"/>
    </row>
    <row r="49" spans="1:11" x14ac:dyDescent="0.2">
      <c r="A49" s="2" t="s">
        <v>126</v>
      </c>
      <c r="B49" s="2"/>
      <c r="C49" s="2"/>
      <c r="E49" s="2"/>
      <c r="F49" s="2"/>
    </row>
    <row r="50" spans="1:11" x14ac:dyDescent="0.2">
      <c r="A50" s="2" t="s">
        <v>127</v>
      </c>
      <c r="B50" s="2"/>
      <c r="C50" s="2"/>
      <c r="E50" s="2"/>
      <c r="F50" s="2"/>
      <c r="I50" s="2"/>
      <c r="K50" s="2"/>
    </row>
    <row r="51" spans="1:11" x14ac:dyDescent="0.2">
      <c r="A51" s="2" t="s">
        <v>128</v>
      </c>
      <c r="B51" s="2"/>
      <c r="C51" s="2"/>
      <c r="E51" s="2"/>
      <c r="F51" s="2"/>
      <c r="I51" s="2"/>
      <c r="K51" s="2"/>
    </row>
    <row r="52" spans="1:11" x14ac:dyDescent="0.2">
      <c r="A52" s="2" t="s">
        <v>149</v>
      </c>
      <c r="B52" s="2"/>
      <c r="C52" s="2"/>
      <c r="E52" s="2"/>
      <c r="F52" s="2"/>
      <c r="I52" s="2"/>
      <c r="K52" s="2"/>
    </row>
    <row r="53" spans="1:11" x14ac:dyDescent="0.2">
      <c r="A53" s="2" t="s">
        <v>129</v>
      </c>
      <c r="B53" s="2"/>
      <c r="C53" s="2"/>
      <c r="E53" s="2"/>
      <c r="F53" s="2"/>
      <c r="I53" s="2"/>
      <c r="K53" s="2"/>
    </row>
    <row r="54" spans="1:11" x14ac:dyDescent="0.2">
      <c r="A54" s="2" t="s">
        <v>150</v>
      </c>
      <c r="B54" s="2"/>
      <c r="C54" s="2"/>
      <c r="E54" s="2"/>
      <c r="F54" s="2"/>
      <c r="I54" s="2"/>
      <c r="K54" s="2"/>
    </row>
    <row r="55" spans="1:11" x14ac:dyDescent="0.2">
      <c r="A55" s="2" t="s">
        <v>123</v>
      </c>
      <c r="B55" s="2"/>
      <c r="C55" s="2"/>
      <c r="E55" s="2"/>
      <c r="F55" s="2"/>
      <c r="I55" s="2"/>
      <c r="K55" s="2"/>
    </row>
    <row r="56" spans="1:11" x14ac:dyDescent="0.2">
      <c r="A56" s="2" t="s">
        <v>130</v>
      </c>
      <c r="B56" s="2"/>
      <c r="C56" s="2"/>
      <c r="E56" s="2"/>
      <c r="F56" s="2"/>
      <c r="I56" s="2"/>
      <c r="K56" s="2"/>
    </row>
    <row r="57" spans="1:11" x14ac:dyDescent="0.2">
      <c r="A57" s="2" t="s">
        <v>131</v>
      </c>
      <c r="B57" s="2"/>
      <c r="C57" s="2"/>
      <c r="E57" s="2"/>
      <c r="F57" s="2"/>
      <c r="I57" s="2"/>
      <c r="K57" s="2"/>
    </row>
    <row r="58" spans="1:11" x14ac:dyDescent="0.2">
      <c r="A58" s="2" t="s">
        <v>124</v>
      </c>
      <c r="B58" s="2"/>
      <c r="C58" s="2"/>
      <c r="E58" s="2"/>
      <c r="F58" s="2"/>
      <c r="I58" s="2"/>
      <c r="K58" s="2"/>
    </row>
    <row r="59" spans="1:11" x14ac:dyDescent="0.2">
      <c r="A59" s="2" t="s">
        <v>132</v>
      </c>
      <c r="B59" s="2"/>
      <c r="C59" s="2"/>
      <c r="E59" s="2"/>
      <c r="F59" s="2"/>
      <c r="I59" s="2"/>
      <c r="K59" s="2"/>
    </row>
    <row r="60" spans="1:11" x14ac:dyDescent="0.2">
      <c r="A60" s="2" t="s">
        <v>133</v>
      </c>
      <c r="B60" s="2"/>
      <c r="C60" s="2"/>
      <c r="E60" s="2"/>
      <c r="F60" s="2"/>
      <c r="I60" s="2"/>
      <c r="K60" s="2"/>
    </row>
    <row r="61" spans="1:11" x14ac:dyDescent="0.2">
      <c r="A61" s="2" t="s">
        <v>125</v>
      </c>
      <c r="B61" s="2"/>
      <c r="C61" s="2"/>
      <c r="E61" s="2"/>
      <c r="F61" s="2"/>
      <c r="I61" s="2"/>
      <c r="K61" s="2"/>
    </row>
    <row r="62" spans="1:11" x14ac:dyDescent="0.2">
      <c r="A62" s="2" t="s">
        <v>134</v>
      </c>
      <c r="B62" s="2"/>
      <c r="C62" s="2"/>
      <c r="E62" s="2"/>
      <c r="F62" s="2"/>
      <c r="I62" s="2"/>
      <c r="K62" s="2"/>
    </row>
    <row r="63" spans="1:11" x14ac:dyDescent="0.2">
      <c r="A63" s="2" t="s">
        <v>135</v>
      </c>
      <c r="B63" s="2"/>
      <c r="C63" s="2"/>
      <c r="E63" s="2"/>
      <c r="F63" s="2"/>
      <c r="I63" s="2"/>
      <c r="K63" s="2"/>
    </row>
    <row r="64" spans="1:11" x14ac:dyDescent="0.2">
      <c r="A64" s="2" t="s">
        <v>136</v>
      </c>
      <c r="B64" s="2"/>
      <c r="C64" s="2"/>
      <c r="E64" s="2"/>
      <c r="F64" s="2"/>
      <c r="I64" s="2"/>
      <c r="K64" s="2"/>
    </row>
    <row r="65" spans="1:11" x14ac:dyDescent="0.2">
      <c r="A65" s="2"/>
      <c r="B65" s="2"/>
      <c r="C65" s="2"/>
      <c r="D65" s="2"/>
      <c r="E65" s="2"/>
      <c r="F65" s="2"/>
      <c r="I65" s="2"/>
      <c r="K65" s="2"/>
    </row>
    <row r="66" spans="1:11" x14ac:dyDescent="0.2">
      <c r="A66" s="2"/>
      <c r="B66" s="2"/>
      <c r="C66" s="2"/>
      <c r="D66" s="2"/>
      <c r="E66" s="2"/>
      <c r="F66" s="2"/>
    </row>
    <row r="67" spans="1:11" x14ac:dyDescent="0.2">
      <c r="A67" s="2"/>
      <c r="B67" s="2"/>
      <c r="C67" s="2"/>
      <c r="D67" s="2"/>
      <c r="E67" s="2"/>
      <c r="F67" s="2"/>
    </row>
    <row r="68" spans="1:11" x14ac:dyDescent="0.2">
      <c r="A68" s="2"/>
      <c r="B68" s="2"/>
      <c r="C68" s="2"/>
      <c r="D68" s="2"/>
      <c r="E68" s="2"/>
      <c r="F68" s="2"/>
    </row>
    <row r="69" spans="1:11" x14ac:dyDescent="0.2">
      <c r="A69" s="2"/>
      <c r="B69" s="2"/>
      <c r="C69" s="2"/>
      <c r="D69" s="2"/>
      <c r="E69" s="2"/>
      <c r="F69" s="2"/>
    </row>
    <row r="70" spans="1:11" x14ac:dyDescent="0.2">
      <c r="A70" s="2"/>
      <c r="B70" s="2"/>
      <c r="C70" s="2"/>
      <c r="D70" s="2"/>
      <c r="E70" s="2"/>
      <c r="F70" s="2"/>
    </row>
    <row r="71" spans="1:11" x14ac:dyDescent="0.2">
      <c r="A71" s="2"/>
      <c r="B71" s="2"/>
      <c r="C71" s="2"/>
      <c r="D71" s="2"/>
      <c r="E71" s="2"/>
      <c r="F71" s="2"/>
    </row>
    <row r="72" spans="1:11" x14ac:dyDescent="0.2">
      <c r="A72" s="2"/>
      <c r="B72" s="2"/>
      <c r="C72" s="2"/>
      <c r="D72" s="2"/>
      <c r="E72" s="2"/>
      <c r="F72" s="2"/>
    </row>
    <row r="73" spans="1:11" x14ac:dyDescent="0.2">
      <c r="A73" s="2"/>
      <c r="B73" s="2"/>
      <c r="C73" s="2"/>
      <c r="D73" s="2"/>
      <c r="E73" s="2"/>
      <c r="F73" s="2"/>
    </row>
    <row r="74" spans="1:11" x14ac:dyDescent="0.2">
      <c r="A74" s="2"/>
      <c r="B74" s="2"/>
      <c r="C74" s="2"/>
      <c r="D74" s="2"/>
      <c r="E74" s="2"/>
      <c r="F74" s="2"/>
    </row>
    <row r="75" spans="1:11" x14ac:dyDescent="0.2">
      <c r="A75" s="2"/>
      <c r="B75" s="2"/>
      <c r="C75" s="2"/>
      <c r="D75" s="2"/>
      <c r="E75" s="2"/>
      <c r="F75" s="2"/>
    </row>
    <row r="76" spans="1:11" x14ac:dyDescent="0.2">
      <c r="A76" s="2"/>
      <c r="B76" s="2"/>
      <c r="C76" s="2"/>
      <c r="D76" s="2"/>
      <c r="E76" s="2"/>
      <c r="F76" s="2"/>
    </row>
    <row r="77" spans="1:11" x14ac:dyDescent="0.2">
      <c r="A77" s="2"/>
      <c r="B77" s="2"/>
      <c r="C77" s="2"/>
      <c r="D77" s="2"/>
      <c r="E77" s="2"/>
      <c r="F77" s="2"/>
    </row>
    <row r="78" spans="1:11" x14ac:dyDescent="0.2">
      <c r="A78" s="2"/>
      <c r="B78" s="2"/>
      <c r="C78" s="2"/>
      <c r="D78" s="2"/>
      <c r="E78" s="2"/>
      <c r="F78" s="2"/>
    </row>
    <row r="79" spans="1:11" x14ac:dyDescent="0.2">
      <c r="A79" s="2"/>
      <c r="B79" s="2"/>
      <c r="C79" s="2"/>
      <c r="D79" s="2"/>
      <c r="E79" s="2"/>
      <c r="F79" s="2"/>
    </row>
    <row r="80" spans="1:11" x14ac:dyDescent="0.2">
      <c r="A80" s="2"/>
      <c r="B80" s="2"/>
      <c r="C80" s="2"/>
      <c r="D80" s="2"/>
      <c r="E80" s="2"/>
      <c r="F80" s="2"/>
    </row>
    <row r="81" spans="1:6" x14ac:dyDescent="0.2">
      <c r="A81" s="2"/>
      <c r="B81" s="2"/>
      <c r="C81" s="2"/>
      <c r="D81" s="2"/>
      <c r="E81" s="2"/>
      <c r="F81" s="2"/>
    </row>
    <row r="82" spans="1:6" x14ac:dyDescent="0.2">
      <c r="A82" s="2"/>
      <c r="B82" s="2"/>
      <c r="C82" s="2"/>
      <c r="D82" s="2"/>
      <c r="E82" s="2"/>
      <c r="F82" s="2"/>
    </row>
    <row r="83" spans="1:6" x14ac:dyDescent="0.2">
      <c r="A83" s="2"/>
      <c r="B83" s="2"/>
      <c r="C83" s="2"/>
      <c r="D83" s="2"/>
      <c r="E83" s="2"/>
      <c r="F83" s="2"/>
    </row>
    <row r="84" spans="1:6" x14ac:dyDescent="0.2">
      <c r="A84" s="2"/>
      <c r="B84" s="2"/>
      <c r="C84" s="2"/>
      <c r="D84" s="2"/>
      <c r="E84" s="2"/>
      <c r="F84" s="2"/>
    </row>
    <row r="85" spans="1:6" x14ac:dyDescent="0.2">
      <c r="A85" s="2"/>
      <c r="B85" s="2"/>
      <c r="C85" s="2"/>
      <c r="D85" s="2"/>
      <c r="E85" s="2"/>
      <c r="F85" s="2"/>
    </row>
    <row r="86" spans="1:6" x14ac:dyDescent="0.2">
      <c r="A86" s="2"/>
      <c r="B86" s="2"/>
      <c r="C86" s="2"/>
      <c r="D86" s="2"/>
      <c r="E86" s="2"/>
      <c r="F86" s="2"/>
    </row>
    <row r="87" spans="1:6" x14ac:dyDescent="0.2">
      <c r="A87" s="2"/>
      <c r="B87" s="2"/>
      <c r="C87" s="2"/>
      <c r="D87" s="2"/>
      <c r="E87" s="2"/>
      <c r="F87" s="2"/>
    </row>
    <row r="88" spans="1:6" x14ac:dyDescent="0.2">
      <c r="A88" s="2"/>
      <c r="B88" s="2"/>
      <c r="C88" s="2"/>
      <c r="D88" s="2"/>
      <c r="E88" s="2"/>
      <c r="F88" s="2"/>
    </row>
    <row r="89" spans="1:6" x14ac:dyDescent="0.2">
      <c r="A89" s="2"/>
      <c r="B89" s="2"/>
      <c r="C89" s="2"/>
      <c r="D89" s="2"/>
      <c r="E89" s="2"/>
      <c r="F89" s="2"/>
    </row>
    <row r="90" spans="1:6" x14ac:dyDescent="0.2">
      <c r="A90" s="2"/>
      <c r="B90" s="2"/>
      <c r="C90" s="2"/>
      <c r="D90" s="2"/>
      <c r="E90" s="2"/>
      <c r="F90" s="2"/>
    </row>
    <row r="91" spans="1:6" x14ac:dyDescent="0.2">
      <c r="A91" s="2"/>
      <c r="B91" s="2"/>
      <c r="C91" s="2"/>
      <c r="D91" s="2"/>
      <c r="E91" s="2"/>
      <c r="F91" s="2"/>
    </row>
    <row r="92" spans="1:6" x14ac:dyDescent="0.2">
      <c r="A92" s="2"/>
      <c r="B92" s="2"/>
      <c r="C92" s="2"/>
      <c r="D92" s="2"/>
      <c r="E92" s="2"/>
      <c r="F92" s="2"/>
    </row>
    <row r="93" spans="1:6" x14ac:dyDescent="0.2">
      <c r="A93" s="2"/>
      <c r="B93" s="2"/>
      <c r="C93" s="2"/>
      <c r="D93" s="2"/>
      <c r="E93" s="2"/>
      <c r="F93" s="2"/>
    </row>
    <row r="94" spans="1:6" x14ac:dyDescent="0.2">
      <c r="A94" s="2"/>
      <c r="B94" s="2"/>
      <c r="C94" s="2"/>
      <c r="D94" s="2"/>
      <c r="E94" s="2"/>
      <c r="F94" s="2"/>
    </row>
    <row r="95" spans="1:6" x14ac:dyDescent="0.2">
      <c r="A95" s="2"/>
      <c r="B95" s="2"/>
      <c r="C95" s="2"/>
      <c r="D95" s="2"/>
      <c r="E95" s="2"/>
      <c r="F95" s="2"/>
    </row>
    <row r="96" spans="1:6" x14ac:dyDescent="0.2">
      <c r="A96" s="2"/>
      <c r="B96" s="2"/>
      <c r="C96" s="2"/>
      <c r="D96" s="2"/>
      <c r="E96" s="2"/>
      <c r="F96" s="2"/>
    </row>
  </sheetData>
  <pageMargins left="0.7" right="0.45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8BBA-31F3-48A5-B530-0A6339E003E5}">
  <dimension ref="A1:M98"/>
  <sheetViews>
    <sheetView workbookViewId="0">
      <selection activeCell="J8" sqref="J8"/>
    </sheetView>
  </sheetViews>
  <sheetFormatPr defaultRowHeight="15" x14ac:dyDescent="0.2"/>
  <cols>
    <col min="1" max="1" width="3.21875" customWidth="1"/>
    <col min="2" max="2" width="11.77734375" customWidth="1"/>
    <col min="4" max="4" width="19.77734375" customWidth="1"/>
    <col min="7" max="7" width="11.109375" customWidth="1"/>
    <col min="8" max="8" width="13.6640625" customWidth="1"/>
  </cols>
  <sheetData>
    <row r="1" spans="2:7" ht="23.25" x14ac:dyDescent="0.35">
      <c r="B1" s="29" t="s">
        <v>235</v>
      </c>
      <c r="F1" s="2"/>
    </row>
    <row r="2" spans="2:7" x14ac:dyDescent="0.2">
      <c r="B2" s="3" t="s">
        <v>109</v>
      </c>
      <c r="C2" s="13" t="s">
        <v>105</v>
      </c>
      <c r="D2" s="2" t="s">
        <v>213</v>
      </c>
      <c r="E2" s="2">
        <f>4*60</f>
        <v>240</v>
      </c>
      <c r="F2" s="2"/>
      <c r="G2" s="3"/>
    </row>
    <row r="3" spans="2:7" x14ac:dyDescent="0.2">
      <c r="B3" s="3" t="s">
        <v>110</v>
      </c>
      <c r="C3" s="13" t="s">
        <v>106</v>
      </c>
      <c r="D3" s="2" t="s">
        <v>214</v>
      </c>
      <c r="E3" s="2">
        <f>4*40</f>
        <v>160</v>
      </c>
      <c r="F3" s="2"/>
      <c r="G3" s="3"/>
    </row>
    <row r="4" spans="2:7" x14ac:dyDescent="0.2">
      <c r="B4" s="3" t="s">
        <v>111</v>
      </c>
      <c r="C4" s="13" t="s">
        <v>107</v>
      </c>
      <c r="D4" s="2" t="s">
        <v>215</v>
      </c>
      <c r="E4" s="2">
        <f>4*30</f>
        <v>120</v>
      </c>
      <c r="F4" s="2"/>
      <c r="G4" s="3"/>
    </row>
    <row r="5" spans="2:7" x14ac:dyDescent="0.2">
      <c r="B5" s="3" t="s">
        <v>104</v>
      </c>
      <c r="C5" s="13" t="s">
        <v>108</v>
      </c>
      <c r="D5" s="2" t="s">
        <v>216</v>
      </c>
      <c r="E5" s="2">
        <f>4*25</f>
        <v>100</v>
      </c>
      <c r="F5" s="2">
        <f>SUM(E2:E5)</f>
        <v>620</v>
      </c>
      <c r="G5" s="3"/>
    </row>
    <row r="6" spans="2:7" x14ac:dyDescent="0.2">
      <c r="E6" s="2"/>
      <c r="F6" s="2"/>
    </row>
    <row r="7" spans="2:7" x14ac:dyDescent="0.2">
      <c r="B7" s="2" t="s">
        <v>66</v>
      </c>
      <c r="D7" s="2" t="s">
        <v>182</v>
      </c>
      <c r="E7" s="2">
        <v>60</v>
      </c>
      <c r="F7" s="2"/>
    </row>
    <row r="8" spans="2:7" x14ac:dyDescent="0.2">
      <c r="B8" s="2" t="s">
        <v>67</v>
      </c>
      <c r="D8" s="2" t="s">
        <v>183</v>
      </c>
      <c r="E8" s="2">
        <v>60</v>
      </c>
      <c r="F8" s="2">
        <f>SUM(E7:E8)</f>
        <v>120</v>
      </c>
    </row>
    <row r="9" spans="2:7" x14ac:dyDescent="0.2">
      <c r="B9" s="2"/>
      <c r="D9" s="2"/>
      <c r="E9" s="2"/>
      <c r="F9" s="2"/>
    </row>
    <row r="10" spans="2:7" x14ac:dyDescent="0.2">
      <c r="B10" s="2" t="s">
        <v>68</v>
      </c>
      <c r="D10" s="2" t="s">
        <v>219</v>
      </c>
      <c r="E10" s="2">
        <v>50</v>
      </c>
      <c r="F10" s="2"/>
    </row>
    <row r="11" spans="2:7" x14ac:dyDescent="0.2">
      <c r="B11" s="2" t="s">
        <v>68</v>
      </c>
      <c r="D11" s="2" t="s">
        <v>184</v>
      </c>
      <c r="E11" s="2">
        <v>50</v>
      </c>
      <c r="F11" s="2"/>
    </row>
    <row r="12" spans="2:7" x14ac:dyDescent="0.2">
      <c r="B12" s="2" t="s">
        <v>69</v>
      </c>
      <c r="D12" s="2" t="s">
        <v>185</v>
      </c>
      <c r="E12" s="2">
        <v>50</v>
      </c>
      <c r="F12" s="2">
        <f>SUM(E10:E12)</f>
        <v>150</v>
      </c>
    </row>
    <row r="13" spans="2:7" x14ac:dyDescent="0.2">
      <c r="B13" s="2"/>
      <c r="D13" s="2"/>
      <c r="E13" s="2"/>
      <c r="F13" s="2"/>
    </row>
    <row r="14" spans="2:7" x14ac:dyDescent="0.2">
      <c r="B14" s="2" t="s">
        <v>70</v>
      </c>
      <c r="D14" s="2" t="s">
        <v>186</v>
      </c>
      <c r="E14" s="2">
        <v>40</v>
      </c>
      <c r="F14" s="2"/>
    </row>
    <row r="15" spans="2:7" x14ac:dyDescent="0.2">
      <c r="B15" s="2" t="s">
        <v>71</v>
      </c>
      <c r="D15" s="2" t="s">
        <v>187</v>
      </c>
      <c r="E15" s="2">
        <v>40</v>
      </c>
      <c r="F15" s="2">
        <f>SUM(E14:E15)</f>
        <v>80</v>
      </c>
    </row>
    <row r="16" spans="2:7" x14ac:dyDescent="0.2">
      <c r="B16" s="2"/>
      <c r="D16" s="2"/>
      <c r="E16" s="2"/>
      <c r="F16" s="2"/>
    </row>
    <row r="17" spans="2:13" x14ac:dyDescent="0.2">
      <c r="B17" s="2" t="s">
        <v>72</v>
      </c>
      <c r="D17" s="2" t="s">
        <v>188</v>
      </c>
      <c r="E17" s="2">
        <v>30</v>
      </c>
      <c r="F17" s="2"/>
    </row>
    <row r="18" spans="2:13" x14ac:dyDescent="0.2">
      <c r="B18" s="2" t="s">
        <v>73</v>
      </c>
      <c r="D18" s="2" t="s">
        <v>189</v>
      </c>
      <c r="E18" s="2">
        <v>30</v>
      </c>
      <c r="F18" s="2">
        <f>SUM(E17:E18)</f>
        <v>60</v>
      </c>
      <c r="I18" s="2"/>
      <c r="K18" s="13"/>
      <c r="L18" s="2"/>
      <c r="M18" s="2"/>
    </row>
    <row r="19" spans="2:13" x14ac:dyDescent="0.2">
      <c r="B19" s="2"/>
      <c r="D19" s="2"/>
      <c r="E19" s="2"/>
      <c r="F19" s="2"/>
      <c r="I19" s="2"/>
      <c r="K19" s="13"/>
      <c r="L19" s="2"/>
      <c r="M19" s="2"/>
    </row>
    <row r="20" spans="2:13" x14ac:dyDescent="0.2">
      <c r="B20" s="2" t="s">
        <v>79</v>
      </c>
      <c r="D20" s="13" t="s">
        <v>220</v>
      </c>
      <c r="E20" s="2">
        <v>10</v>
      </c>
      <c r="F20" s="2"/>
    </row>
    <row r="21" spans="2:13" x14ac:dyDescent="0.2">
      <c r="B21" s="2" t="s">
        <v>80</v>
      </c>
      <c r="D21" s="13" t="s">
        <v>191</v>
      </c>
      <c r="E21" s="2">
        <v>10</v>
      </c>
      <c r="F21" s="2"/>
    </row>
    <row r="22" spans="2:13" x14ac:dyDescent="0.2">
      <c r="B22" s="2" t="s">
        <v>80</v>
      </c>
      <c r="D22" s="13" t="s">
        <v>190</v>
      </c>
      <c r="E22" s="2">
        <v>10</v>
      </c>
      <c r="F22" s="2">
        <f>SUM(E20:E22)</f>
        <v>30</v>
      </c>
    </row>
    <row r="23" spans="2:13" x14ac:dyDescent="0.2">
      <c r="B23" s="2"/>
      <c r="D23" s="13"/>
      <c r="E23" s="2"/>
      <c r="F23" s="2"/>
    </row>
    <row r="24" spans="2:13" x14ac:dyDescent="0.2">
      <c r="B24" s="2" t="s">
        <v>74</v>
      </c>
      <c r="D24" s="13" t="s">
        <v>193</v>
      </c>
      <c r="E24" s="2">
        <v>10</v>
      </c>
      <c r="F24" s="2"/>
    </row>
    <row r="25" spans="2:13" x14ac:dyDescent="0.2">
      <c r="B25" s="2" t="s">
        <v>75</v>
      </c>
      <c r="D25" s="13" t="s">
        <v>194</v>
      </c>
      <c r="E25" s="2">
        <v>10</v>
      </c>
      <c r="F25" s="2">
        <f>SUM(E24:E25)</f>
        <v>20</v>
      </c>
    </row>
    <row r="26" spans="2:13" x14ac:dyDescent="0.2">
      <c r="B26" s="2"/>
      <c r="D26" s="2"/>
      <c r="E26" s="2"/>
      <c r="F26" s="2"/>
      <c r="G26" s="3"/>
    </row>
    <row r="27" spans="2:13" x14ac:dyDescent="0.2">
      <c r="B27" s="2" t="s">
        <v>22</v>
      </c>
      <c r="D27" s="2" t="s">
        <v>129</v>
      </c>
      <c r="E27" s="2">
        <v>7</v>
      </c>
      <c r="F27" s="2"/>
    </row>
    <row r="28" spans="2:13" x14ac:dyDescent="0.2">
      <c r="D28" s="2" t="s">
        <v>212</v>
      </c>
      <c r="E28" s="2">
        <v>7</v>
      </c>
      <c r="F28" s="2"/>
    </row>
    <row r="29" spans="2:13" x14ac:dyDescent="0.2">
      <c r="D29" s="2" t="s">
        <v>195</v>
      </c>
      <c r="E29" s="2">
        <v>7</v>
      </c>
      <c r="F29" s="2"/>
    </row>
    <row r="30" spans="2:13" x14ac:dyDescent="0.2">
      <c r="D30" s="2" t="s">
        <v>196</v>
      </c>
      <c r="E30" s="2">
        <v>7</v>
      </c>
      <c r="F30" s="2"/>
    </row>
    <row r="31" spans="2:13" x14ac:dyDescent="0.2">
      <c r="D31" s="2" t="s">
        <v>197</v>
      </c>
      <c r="E31" s="2">
        <v>7</v>
      </c>
      <c r="F31" s="2"/>
    </row>
    <row r="32" spans="2:13" x14ac:dyDescent="0.2">
      <c r="D32" s="2" t="s">
        <v>198</v>
      </c>
      <c r="E32" s="2">
        <v>7</v>
      </c>
      <c r="F32" s="2"/>
    </row>
    <row r="33" spans="2:7" x14ac:dyDescent="0.2">
      <c r="D33" s="2" t="s">
        <v>77</v>
      </c>
      <c r="E33" s="2">
        <v>7</v>
      </c>
      <c r="F33" s="2"/>
      <c r="G33" s="3"/>
    </row>
    <row r="34" spans="2:7" x14ac:dyDescent="0.2">
      <c r="D34" s="2" t="s">
        <v>125</v>
      </c>
      <c r="E34" s="2">
        <v>7</v>
      </c>
      <c r="F34" s="2">
        <f>SUM(E27:E34)</f>
        <v>56</v>
      </c>
    </row>
    <row r="35" spans="2:7" x14ac:dyDescent="0.2">
      <c r="D35" s="2"/>
      <c r="E35" s="2"/>
      <c r="F35" s="2"/>
    </row>
    <row r="36" spans="2:7" x14ac:dyDescent="0.2">
      <c r="B36" s="2" t="s">
        <v>199</v>
      </c>
      <c r="C36" s="2"/>
      <c r="D36" s="2"/>
      <c r="E36" s="2">
        <v>63</v>
      </c>
      <c r="F36" s="2"/>
    </row>
    <row r="37" spans="2:7" x14ac:dyDescent="0.2">
      <c r="F37" s="2"/>
      <c r="G37" s="3"/>
    </row>
    <row r="38" spans="2:7" x14ac:dyDescent="0.2">
      <c r="D38" s="2" t="s">
        <v>218</v>
      </c>
      <c r="F38" s="2"/>
      <c r="G38" s="3">
        <f>SUM(E2:E36)</f>
        <v>1199</v>
      </c>
    </row>
    <row r="39" spans="2:7" x14ac:dyDescent="0.2">
      <c r="F39" s="2"/>
    </row>
    <row r="40" spans="2:7" x14ac:dyDescent="0.2">
      <c r="B40" s="2" t="s">
        <v>217</v>
      </c>
      <c r="E40" s="3"/>
      <c r="F40" s="3"/>
      <c r="G40" s="2"/>
    </row>
    <row r="41" spans="2:7" x14ac:dyDescent="0.2">
      <c r="B41" s="2" t="s">
        <v>120</v>
      </c>
      <c r="C41" s="2"/>
      <c r="D41" s="2"/>
      <c r="E41" s="2"/>
      <c r="F41" s="2"/>
      <c r="G41" s="2"/>
    </row>
    <row r="42" spans="2:7" x14ac:dyDescent="0.2">
      <c r="B42" s="20"/>
      <c r="D42" s="2"/>
      <c r="E42" s="2"/>
      <c r="F42" s="2"/>
      <c r="G42" s="2"/>
    </row>
    <row r="43" spans="2:7" x14ac:dyDescent="0.2">
      <c r="E43" s="2"/>
      <c r="F43" s="2"/>
      <c r="G43" s="2"/>
    </row>
    <row r="44" spans="2:7" x14ac:dyDescent="0.2">
      <c r="E44" s="2"/>
      <c r="F44" s="2"/>
      <c r="G44" s="2"/>
    </row>
    <row r="45" spans="2:7" x14ac:dyDescent="0.2">
      <c r="B45" s="2"/>
      <c r="C45" s="2"/>
      <c r="D45" s="9"/>
      <c r="E45" s="2"/>
      <c r="F45" s="9"/>
      <c r="G45" s="22"/>
    </row>
    <row r="46" spans="2:7" x14ac:dyDescent="0.2">
      <c r="B46" s="2"/>
      <c r="C46" s="2"/>
      <c r="D46" s="9"/>
      <c r="E46" s="20"/>
      <c r="F46" s="26"/>
      <c r="G46" s="24"/>
    </row>
    <row r="47" spans="2:7" x14ac:dyDescent="0.2">
      <c r="B47" s="2"/>
      <c r="C47" s="2"/>
      <c r="D47" s="9"/>
      <c r="E47" s="20"/>
      <c r="F47" s="26"/>
      <c r="G47" s="24"/>
    </row>
    <row r="48" spans="2:7" x14ac:dyDescent="0.2">
      <c r="B48" s="2"/>
      <c r="C48" s="2"/>
      <c r="D48" s="9"/>
      <c r="E48" s="20"/>
      <c r="F48" s="26"/>
      <c r="G48" s="24"/>
    </row>
    <row r="49" spans="1:12" ht="18" x14ac:dyDescent="0.25">
      <c r="B49" s="30" t="s">
        <v>170</v>
      </c>
      <c r="C49" s="2"/>
      <c r="D49" s="2"/>
      <c r="E49" s="2"/>
      <c r="F49" s="2"/>
      <c r="G49" s="2"/>
    </row>
    <row r="50" spans="1:12" ht="14.25" customHeight="1" x14ac:dyDescent="0.2">
      <c r="B50" s="2" t="s">
        <v>160</v>
      </c>
      <c r="C50" s="2"/>
      <c r="D50" s="2"/>
      <c r="E50" s="2"/>
      <c r="F50" s="2"/>
      <c r="G50" s="2"/>
    </row>
    <row r="51" spans="1:12" x14ac:dyDescent="0.2">
      <c r="A51" s="3">
        <v>1</v>
      </c>
      <c r="B51" s="2" t="s">
        <v>173</v>
      </c>
      <c r="C51" s="2"/>
      <c r="D51" s="2"/>
      <c r="F51" s="2"/>
      <c r="G51" s="2"/>
    </row>
    <row r="52" spans="1:12" x14ac:dyDescent="0.2">
      <c r="A52" s="3">
        <v>2</v>
      </c>
      <c r="B52" s="2" t="s">
        <v>200</v>
      </c>
      <c r="C52" s="2"/>
      <c r="D52" s="2"/>
      <c r="F52" s="2"/>
      <c r="G52" s="2"/>
      <c r="J52" s="2"/>
      <c r="L52" s="2"/>
    </row>
    <row r="53" spans="1:12" x14ac:dyDescent="0.2">
      <c r="A53" s="3">
        <v>3</v>
      </c>
      <c r="B53" s="2" t="s">
        <v>201</v>
      </c>
      <c r="C53" s="2"/>
      <c r="D53" s="2"/>
      <c r="F53" s="2"/>
      <c r="G53" s="2"/>
      <c r="J53" s="2"/>
      <c r="L53" s="2"/>
    </row>
    <row r="54" spans="1:12" x14ac:dyDescent="0.2">
      <c r="A54" s="3">
        <v>4</v>
      </c>
      <c r="B54" s="2" t="s">
        <v>149</v>
      </c>
      <c r="C54" s="2"/>
      <c r="D54" s="2"/>
      <c r="F54" s="2"/>
      <c r="G54" s="2"/>
      <c r="J54" s="2"/>
      <c r="L54" s="2"/>
    </row>
    <row r="55" spans="1:12" x14ac:dyDescent="0.2">
      <c r="A55" s="3">
        <v>5</v>
      </c>
      <c r="B55" s="2" t="s">
        <v>195</v>
      </c>
      <c r="C55" s="2"/>
      <c r="D55" s="2"/>
      <c r="F55" s="2"/>
      <c r="G55" s="2"/>
      <c r="J55" s="2"/>
      <c r="L55" s="2"/>
    </row>
    <row r="56" spans="1:12" x14ac:dyDescent="0.2">
      <c r="A56" s="3">
        <v>6</v>
      </c>
      <c r="B56" s="2" t="s">
        <v>196</v>
      </c>
      <c r="C56" s="2"/>
      <c r="D56" s="2"/>
      <c r="F56" s="2"/>
      <c r="G56" s="2"/>
      <c r="J56" s="2"/>
      <c r="L56" s="2"/>
    </row>
    <row r="57" spans="1:12" x14ac:dyDescent="0.2">
      <c r="A57" s="3">
        <v>7</v>
      </c>
      <c r="B57" s="2" t="s">
        <v>202</v>
      </c>
      <c r="C57" s="2"/>
      <c r="D57" s="2"/>
      <c r="F57" s="2"/>
      <c r="G57" s="2"/>
      <c r="J57" s="2"/>
      <c r="L57" s="2"/>
    </row>
    <row r="58" spans="1:12" x14ac:dyDescent="0.2">
      <c r="A58" s="3">
        <v>8</v>
      </c>
      <c r="B58" s="2" t="s">
        <v>203</v>
      </c>
      <c r="C58" s="2"/>
      <c r="D58" s="2"/>
      <c r="F58" s="2"/>
      <c r="G58" s="2"/>
      <c r="J58" s="2"/>
      <c r="L58" s="2"/>
    </row>
    <row r="59" spans="1:12" x14ac:dyDescent="0.2">
      <c r="A59" s="3">
        <v>9</v>
      </c>
      <c r="B59" s="2" t="s">
        <v>132</v>
      </c>
      <c r="C59" s="2"/>
      <c r="D59" s="2"/>
      <c r="F59" s="2"/>
      <c r="G59" s="2"/>
      <c r="J59" s="2"/>
      <c r="L59" s="2"/>
    </row>
    <row r="60" spans="1:12" x14ac:dyDescent="0.2">
      <c r="A60" s="3">
        <v>10</v>
      </c>
      <c r="B60" s="2" t="s">
        <v>77</v>
      </c>
      <c r="C60" s="2"/>
      <c r="D60" s="2"/>
      <c r="F60" s="2"/>
      <c r="G60" s="2"/>
      <c r="J60" s="2"/>
      <c r="L60" s="2"/>
    </row>
    <row r="61" spans="1:12" x14ac:dyDescent="0.2">
      <c r="A61" s="3">
        <v>11</v>
      </c>
      <c r="B61" s="2" t="s">
        <v>133</v>
      </c>
      <c r="C61" s="2"/>
      <c r="D61" s="2"/>
      <c r="F61" s="2"/>
      <c r="G61" s="2"/>
      <c r="J61" s="2"/>
      <c r="L61" s="2"/>
    </row>
    <row r="62" spans="1:12" x14ac:dyDescent="0.2">
      <c r="A62" s="3">
        <v>12</v>
      </c>
      <c r="B62" s="2" t="s">
        <v>134</v>
      </c>
      <c r="C62" s="2"/>
      <c r="D62" s="2"/>
      <c r="F62" s="2"/>
      <c r="G62" s="2"/>
      <c r="J62" s="2"/>
      <c r="L62" s="2"/>
    </row>
    <row r="63" spans="1:12" x14ac:dyDescent="0.2">
      <c r="A63" s="3">
        <v>13</v>
      </c>
      <c r="B63" s="2" t="s">
        <v>176</v>
      </c>
      <c r="C63" s="2"/>
      <c r="D63" s="2"/>
      <c r="F63" s="2"/>
      <c r="G63" s="2"/>
      <c r="J63" s="2"/>
      <c r="L63" s="2"/>
    </row>
    <row r="64" spans="1:12" x14ac:dyDescent="0.2">
      <c r="A64" s="3">
        <v>14</v>
      </c>
      <c r="B64" s="2" t="s">
        <v>204</v>
      </c>
      <c r="C64" s="2"/>
      <c r="D64" s="2"/>
      <c r="F64" s="2"/>
      <c r="G64" s="2"/>
      <c r="J64" s="2"/>
      <c r="L64" s="2"/>
    </row>
    <row r="65" spans="1:12" x14ac:dyDescent="0.2">
      <c r="A65" s="3">
        <v>15</v>
      </c>
      <c r="B65" s="2" t="s">
        <v>205</v>
      </c>
      <c r="C65" s="2"/>
      <c r="D65" s="2"/>
      <c r="F65" s="2"/>
      <c r="G65" s="2"/>
      <c r="J65" s="2"/>
      <c r="L65" s="2"/>
    </row>
    <row r="66" spans="1:12" x14ac:dyDescent="0.2">
      <c r="A66" s="3">
        <v>16</v>
      </c>
      <c r="B66" s="2" t="s">
        <v>206</v>
      </c>
      <c r="C66" s="2"/>
      <c r="D66" s="2"/>
      <c r="F66" s="2"/>
      <c r="G66" s="2"/>
      <c r="J66" s="2"/>
      <c r="L66" s="2"/>
    </row>
    <row r="67" spans="1:12" x14ac:dyDescent="0.2">
      <c r="A67" s="3">
        <v>17</v>
      </c>
      <c r="B67" s="2" t="s">
        <v>207</v>
      </c>
      <c r="C67" s="2"/>
      <c r="D67" s="2"/>
      <c r="E67" s="2"/>
      <c r="F67" s="2"/>
      <c r="G67" s="2"/>
      <c r="J67" s="2"/>
      <c r="L67" s="2"/>
    </row>
    <row r="68" spans="1:12" x14ac:dyDescent="0.2">
      <c r="A68" s="3">
        <v>18</v>
      </c>
      <c r="B68" s="2" t="s">
        <v>208</v>
      </c>
      <c r="C68" s="2"/>
      <c r="D68" s="2"/>
      <c r="E68" s="2"/>
      <c r="F68" s="2"/>
      <c r="G68" s="2"/>
    </row>
    <row r="69" spans="1:12" x14ac:dyDescent="0.2">
      <c r="A69" s="3">
        <v>19</v>
      </c>
      <c r="B69" s="2" t="s">
        <v>209</v>
      </c>
      <c r="C69" s="2"/>
      <c r="D69" s="2"/>
      <c r="E69" s="2"/>
      <c r="F69" s="2"/>
      <c r="G69" s="2"/>
    </row>
    <row r="70" spans="1:12" x14ac:dyDescent="0.2">
      <c r="A70" s="3">
        <v>20</v>
      </c>
      <c r="B70" s="2" t="s">
        <v>210</v>
      </c>
      <c r="C70" s="2"/>
      <c r="D70" s="2"/>
      <c r="E70" s="2"/>
      <c r="F70" s="2"/>
      <c r="G70" s="2"/>
    </row>
    <row r="71" spans="1:12" x14ac:dyDescent="0.2">
      <c r="A71" s="3">
        <v>21</v>
      </c>
      <c r="B71" s="2" t="s">
        <v>211</v>
      </c>
      <c r="C71" s="2"/>
      <c r="D71" s="2"/>
      <c r="E71" s="2"/>
      <c r="F71" s="2"/>
      <c r="G71" s="2"/>
    </row>
    <row r="72" spans="1:12" x14ac:dyDescent="0.2">
      <c r="A72" s="3">
        <v>22</v>
      </c>
      <c r="B72" s="2" t="s">
        <v>192</v>
      </c>
      <c r="C72" s="2"/>
      <c r="D72" s="2"/>
      <c r="E72" s="2"/>
      <c r="F72" s="2"/>
      <c r="G72" s="2"/>
    </row>
    <row r="73" spans="1:12" x14ac:dyDescent="0.2">
      <c r="B73" s="2"/>
      <c r="C73" s="2"/>
      <c r="D73" s="2"/>
      <c r="E73" s="2"/>
      <c r="F73" s="2"/>
      <c r="G73" s="2"/>
    </row>
    <row r="74" spans="1:12" x14ac:dyDescent="0.2">
      <c r="B74" s="2"/>
      <c r="C74" s="2"/>
      <c r="D74" s="2"/>
      <c r="E74" s="2"/>
      <c r="F74" s="2"/>
      <c r="G74" s="2"/>
    </row>
    <row r="75" spans="1:12" x14ac:dyDescent="0.2">
      <c r="B75" s="2"/>
      <c r="C75" s="2"/>
      <c r="D75" s="2"/>
      <c r="E75" s="2"/>
      <c r="F75" s="2"/>
      <c r="G75" s="2"/>
    </row>
    <row r="76" spans="1:12" x14ac:dyDescent="0.2">
      <c r="B76" s="2"/>
      <c r="C76" s="2"/>
      <c r="D76" s="2"/>
      <c r="E76" s="2"/>
      <c r="F76" s="2"/>
      <c r="G76" s="2"/>
    </row>
    <row r="77" spans="1:12" x14ac:dyDescent="0.2">
      <c r="B77" s="2"/>
      <c r="C77" s="2"/>
      <c r="D77" s="2"/>
      <c r="E77" s="2"/>
      <c r="F77" s="2"/>
      <c r="G77" s="2"/>
    </row>
    <row r="78" spans="1:12" x14ac:dyDescent="0.2">
      <c r="B78" s="2"/>
      <c r="C78" s="2"/>
      <c r="D78" s="2"/>
      <c r="E78" s="2"/>
      <c r="F78" s="2"/>
      <c r="G78" s="2"/>
    </row>
    <row r="79" spans="1:12" x14ac:dyDescent="0.2">
      <c r="B79" s="2"/>
      <c r="C79" s="2"/>
      <c r="D79" s="2"/>
      <c r="E79" s="2"/>
      <c r="F79" s="2"/>
      <c r="G79" s="2"/>
    </row>
    <row r="80" spans="1:12" x14ac:dyDescent="0.2">
      <c r="B80" s="2"/>
      <c r="C80" s="2"/>
      <c r="D80" s="2"/>
      <c r="E80" s="2"/>
      <c r="F80" s="2"/>
      <c r="G80" s="2"/>
    </row>
    <row r="81" spans="2:7" x14ac:dyDescent="0.2">
      <c r="B81" s="2"/>
      <c r="C81" s="2"/>
      <c r="D81" s="2"/>
      <c r="E81" s="2"/>
      <c r="F81" s="2"/>
      <c r="G81" s="2"/>
    </row>
    <row r="82" spans="2:7" x14ac:dyDescent="0.2">
      <c r="B82" s="2"/>
      <c r="C82" s="2"/>
      <c r="D82" s="2"/>
      <c r="E82" s="2"/>
      <c r="F82" s="2"/>
      <c r="G82" s="2"/>
    </row>
    <row r="83" spans="2:7" x14ac:dyDescent="0.2">
      <c r="B83" s="2"/>
      <c r="C83" s="2"/>
      <c r="D83" s="2"/>
      <c r="E83" s="2"/>
      <c r="F83" s="2"/>
      <c r="G83" s="2"/>
    </row>
    <row r="84" spans="2:7" x14ac:dyDescent="0.2">
      <c r="B84" s="2"/>
      <c r="C84" s="2"/>
      <c r="D84" s="2"/>
      <c r="E84" s="2"/>
      <c r="F84" s="2"/>
      <c r="G84" s="2"/>
    </row>
    <row r="85" spans="2:7" x14ac:dyDescent="0.2">
      <c r="B85" s="2"/>
      <c r="C85" s="2"/>
      <c r="D85" s="2"/>
      <c r="E85" s="2"/>
      <c r="F85" s="2"/>
      <c r="G85" s="2"/>
    </row>
    <row r="86" spans="2:7" x14ac:dyDescent="0.2">
      <c r="B86" s="2"/>
      <c r="C86" s="2"/>
      <c r="D86" s="2"/>
      <c r="E86" s="2"/>
      <c r="F86" s="2"/>
      <c r="G86" s="2"/>
    </row>
    <row r="87" spans="2:7" x14ac:dyDescent="0.2">
      <c r="B87" s="2"/>
      <c r="C87" s="2"/>
      <c r="D87" s="2"/>
      <c r="E87" s="2"/>
      <c r="F87" s="2"/>
      <c r="G87" s="2"/>
    </row>
    <row r="88" spans="2:7" x14ac:dyDescent="0.2">
      <c r="B88" s="2"/>
      <c r="C88" s="2"/>
      <c r="D88" s="2"/>
      <c r="E88" s="2"/>
      <c r="F88" s="2"/>
      <c r="G88" s="2"/>
    </row>
    <row r="89" spans="2:7" x14ac:dyDescent="0.2">
      <c r="B89" s="2"/>
      <c r="C89" s="2"/>
      <c r="D89" s="2"/>
      <c r="E89" s="2"/>
      <c r="F89" s="2"/>
      <c r="G89" s="2"/>
    </row>
    <row r="90" spans="2:7" x14ac:dyDescent="0.2">
      <c r="B90" s="2"/>
      <c r="C90" s="2"/>
      <c r="D90" s="2"/>
      <c r="E90" s="2"/>
      <c r="F90" s="2"/>
      <c r="G90" s="2"/>
    </row>
    <row r="91" spans="2:7" x14ac:dyDescent="0.2">
      <c r="B91" s="2"/>
      <c r="C91" s="2"/>
      <c r="D91" s="2"/>
      <c r="E91" s="2"/>
      <c r="F91" s="2"/>
      <c r="G91" s="2"/>
    </row>
    <row r="92" spans="2:7" x14ac:dyDescent="0.2">
      <c r="B92" s="2"/>
      <c r="C92" s="2"/>
      <c r="D92" s="2"/>
      <c r="E92" s="2"/>
      <c r="F92" s="2"/>
      <c r="G92" s="2"/>
    </row>
    <row r="93" spans="2:7" x14ac:dyDescent="0.2">
      <c r="B93" s="2"/>
      <c r="C93" s="2"/>
      <c r="D93" s="2"/>
      <c r="E93" s="2"/>
      <c r="F93" s="2"/>
      <c r="G93" s="2"/>
    </row>
    <row r="94" spans="2:7" x14ac:dyDescent="0.2">
      <c r="B94" s="2"/>
      <c r="C94" s="2"/>
      <c r="D94" s="2"/>
      <c r="E94" s="2"/>
      <c r="F94" s="2"/>
      <c r="G94" s="2"/>
    </row>
    <row r="95" spans="2:7" x14ac:dyDescent="0.2">
      <c r="B95" s="2"/>
      <c r="C95" s="2"/>
      <c r="D95" s="2"/>
      <c r="E95" s="2"/>
      <c r="F95" s="2"/>
      <c r="G95" s="2"/>
    </row>
    <row r="96" spans="2:7" x14ac:dyDescent="0.2">
      <c r="B96" s="2"/>
      <c r="C96" s="2"/>
      <c r="D96" s="2"/>
      <c r="E96" s="2"/>
      <c r="F96" s="2"/>
      <c r="G96" s="2"/>
    </row>
    <row r="97" spans="2:7" x14ac:dyDescent="0.2">
      <c r="B97" s="2"/>
      <c r="C97" s="2"/>
      <c r="D97" s="2"/>
      <c r="E97" s="2"/>
      <c r="F97" s="2"/>
      <c r="G97" s="2"/>
    </row>
    <row r="98" spans="2:7" x14ac:dyDescent="0.2">
      <c r="B98" s="2"/>
      <c r="C98" s="2"/>
      <c r="D98" s="2"/>
      <c r="E98" s="2"/>
      <c r="F98" s="2"/>
      <c r="G98" s="2"/>
    </row>
  </sheetData>
  <pageMargins left="0.7" right="0.45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388C-6BD7-4661-B700-FED7230288AA}">
  <dimension ref="A1:C18"/>
  <sheetViews>
    <sheetView workbookViewId="0">
      <selection activeCell="M15" sqref="M15"/>
    </sheetView>
  </sheetViews>
  <sheetFormatPr defaultRowHeight="15" x14ac:dyDescent="0.2"/>
  <cols>
    <col min="1" max="1" width="4.21875" customWidth="1"/>
    <col min="2" max="2" width="19.21875" bestFit="1" customWidth="1"/>
  </cols>
  <sheetData>
    <row r="1" spans="1:3" x14ac:dyDescent="0.2">
      <c r="A1" s="3">
        <v>5</v>
      </c>
      <c r="B1" s="2" t="s">
        <v>258</v>
      </c>
      <c r="C1" s="2">
        <v>85</v>
      </c>
    </row>
    <row r="2" spans="1:3" x14ac:dyDescent="0.2">
      <c r="A2" s="3">
        <v>8</v>
      </c>
      <c r="B2" s="2" t="s">
        <v>257</v>
      </c>
      <c r="C2" s="2">
        <v>72</v>
      </c>
    </row>
    <row r="3" spans="1:3" x14ac:dyDescent="0.2">
      <c r="A3" s="3">
        <v>2</v>
      </c>
      <c r="B3" s="2" t="s">
        <v>260</v>
      </c>
      <c r="C3" s="2">
        <v>75.5</v>
      </c>
    </row>
    <row r="4" spans="1:3" x14ac:dyDescent="0.2">
      <c r="A4" s="3">
        <v>16</v>
      </c>
      <c r="B4" s="2" t="s">
        <v>259</v>
      </c>
      <c r="C4" s="2">
        <v>25.5</v>
      </c>
    </row>
    <row r="5" spans="1:3" x14ac:dyDescent="0.2">
      <c r="A5" s="3">
        <v>3</v>
      </c>
      <c r="B5" s="2" t="s">
        <v>262</v>
      </c>
      <c r="C5" s="2">
        <v>69.5</v>
      </c>
    </row>
    <row r="6" spans="1:3" x14ac:dyDescent="0.2">
      <c r="A6" s="3">
        <v>4</v>
      </c>
      <c r="B6" s="2" t="s">
        <v>261</v>
      </c>
      <c r="C6" s="2">
        <v>69.5</v>
      </c>
    </row>
    <row r="7" spans="1:3" x14ac:dyDescent="0.2">
      <c r="A7" s="3">
        <v>13</v>
      </c>
      <c r="B7" s="2" t="s">
        <v>265</v>
      </c>
      <c r="C7" s="2">
        <v>68</v>
      </c>
    </row>
    <row r="8" spans="1:3" x14ac:dyDescent="0.2">
      <c r="A8" s="3">
        <v>1</v>
      </c>
      <c r="B8" s="2" t="s">
        <v>263</v>
      </c>
      <c r="C8" s="2">
        <v>54</v>
      </c>
    </row>
    <row r="9" spans="1:3" x14ac:dyDescent="0.2">
      <c r="A9" s="3">
        <v>14</v>
      </c>
      <c r="B9" s="2" t="s">
        <v>264</v>
      </c>
      <c r="C9" s="2">
        <v>56.5</v>
      </c>
    </row>
    <row r="10" spans="1:3" x14ac:dyDescent="0.2">
      <c r="A10" s="3">
        <v>15</v>
      </c>
      <c r="B10" s="2" t="s">
        <v>267</v>
      </c>
      <c r="C10" s="2">
        <v>51</v>
      </c>
    </row>
    <row r="11" spans="1:3" x14ac:dyDescent="0.2">
      <c r="A11" s="3">
        <v>7</v>
      </c>
      <c r="B11" s="2" t="s">
        <v>268</v>
      </c>
      <c r="C11" s="2">
        <v>53.5</v>
      </c>
    </row>
    <row r="12" spans="1:3" x14ac:dyDescent="0.2">
      <c r="A12" s="3">
        <v>6</v>
      </c>
      <c r="B12" s="2" t="s">
        <v>266</v>
      </c>
      <c r="C12" s="2">
        <v>63</v>
      </c>
    </row>
    <row r="13" spans="1:3" x14ac:dyDescent="0.2">
      <c r="A13" s="3">
        <v>12</v>
      </c>
      <c r="B13" s="2" t="s">
        <v>269</v>
      </c>
      <c r="C13" s="2">
        <v>57.5</v>
      </c>
    </row>
    <row r="14" spans="1:3" x14ac:dyDescent="0.2">
      <c r="A14" s="3">
        <v>11</v>
      </c>
      <c r="B14" s="2" t="s">
        <v>270</v>
      </c>
      <c r="C14" s="2">
        <v>49.5</v>
      </c>
    </row>
    <row r="15" spans="1:3" x14ac:dyDescent="0.2">
      <c r="A15" s="3">
        <v>10</v>
      </c>
      <c r="B15" s="2" t="s">
        <v>271</v>
      </c>
      <c r="C15" s="2">
        <v>44</v>
      </c>
    </row>
    <row r="16" spans="1:3" x14ac:dyDescent="0.2">
      <c r="A16" s="3">
        <v>9</v>
      </c>
      <c r="B16" s="2" t="s">
        <v>272</v>
      </c>
      <c r="C16" s="2">
        <v>44</v>
      </c>
    </row>
    <row r="17" spans="1:2" x14ac:dyDescent="0.2">
      <c r="A17" s="2"/>
      <c r="B17" s="2"/>
    </row>
    <row r="18" spans="1:2" x14ac:dyDescent="0.2">
      <c r="A18" s="2"/>
      <c r="B18" s="2"/>
    </row>
  </sheetData>
  <sortState xmlns:xlrd2="http://schemas.microsoft.com/office/spreadsheetml/2017/richdata2" ref="A1:A17">
    <sortCondition ref="A1:A17"/>
  </sortState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9149-67F3-496A-ABCD-F42575A1CDCA}">
  <dimension ref="A1:C18"/>
  <sheetViews>
    <sheetView workbookViewId="0">
      <selection activeCell="C1" sqref="C1:C16"/>
    </sheetView>
  </sheetViews>
  <sheetFormatPr defaultRowHeight="15" x14ac:dyDescent="0.2"/>
  <cols>
    <col min="1" max="1" width="4.21875" customWidth="1"/>
    <col min="2" max="2" width="19.21875" bestFit="1" customWidth="1"/>
  </cols>
  <sheetData>
    <row r="1" spans="1:3" x14ac:dyDescent="0.2">
      <c r="A1" s="3">
        <v>1</v>
      </c>
      <c r="B1" s="2" t="s">
        <v>263</v>
      </c>
      <c r="C1" s="2">
        <v>54</v>
      </c>
    </row>
    <row r="2" spans="1:3" x14ac:dyDescent="0.2">
      <c r="A2" s="3">
        <v>2</v>
      </c>
      <c r="B2" s="2" t="s">
        <v>260</v>
      </c>
      <c r="C2" s="2">
        <v>75.5</v>
      </c>
    </row>
    <row r="3" spans="1:3" x14ac:dyDescent="0.2">
      <c r="A3" s="3">
        <v>3</v>
      </c>
      <c r="B3" s="2" t="s">
        <v>262</v>
      </c>
      <c r="C3" s="2">
        <v>69.5</v>
      </c>
    </row>
    <row r="4" spans="1:3" x14ac:dyDescent="0.2">
      <c r="A4" s="3">
        <v>4</v>
      </c>
      <c r="B4" s="2" t="s">
        <v>261</v>
      </c>
      <c r="C4" s="2">
        <v>69.5</v>
      </c>
    </row>
    <row r="5" spans="1:3" x14ac:dyDescent="0.2">
      <c r="A5" s="3">
        <v>5</v>
      </c>
      <c r="B5" s="2" t="s">
        <v>258</v>
      </c>
      <c r="C5" s="2">
        <v>85</v>
      </c>
    </row>
    <row r="6" spans="1:3" x14ac:dyDescent="0.2">
      <c r="A6" s="3">
        <v>6</v>
      </c>
      <c r="B6" s="2" t="s">
        <v>266</v>
      </c>
      <c r="C6" s="2">
        <v>63</v>
      </c>
    </row>
    <row r="7" spans="1:3" x14ac:dyDescent="0.2">
      <c r="A7" s="3">
        <v>7</v>
      </c>
      <c r="B7" s="2" t="s">
        <v>268</v>
      </c>
      <c r="C7" s="2">
        <v>53.5</v>
      </c>
    </row>
    <row r="8" spans="1:3" x14ac:dyDescent="0.2">
      <c r="A8" s="3">
        <v>8</v>
      </c>
      <c r="B8" s="2" t="s">
        <v>257</v>
      </c>
      <c r="C8" s="2">
        <v>72</v>
      </c>
    </row>
    <row r="9" spans="1:3" x14ac:dyDescent="0.2">
      <c r="A9" s="3">
        <v>9</v>
      </c>
      <c r="B9" s="2" t="s">
        <v>272</v>
      </c>
      <c r="C9" s="2">
        <v>44</v>
      </c>
    </row>
    <row r="10" spans="1:3" x14ac:dyDescent="0.2">
      <c r="A10" s="3">
        <v>10</v>
      </c>
      <c r="B10" s="2" t="s">
        <v>271</v>
      </c>
      <c r="C10" s="2">
        <v>44</v>
      </c>
    </row>
    <row r="11" spans="1:3" x14ac:dyDescent="0.2">
      <c r="A11" s="3">
        <v>11</v>
      </c>
      <c r="B11" s="2" t="s">
        <v>270</v>
      </c>
      <c r="C11" s="2">
        <v>49.5</v>
      </c>
    </row>
    <row r="12" spans="1:3" x14ac:dyDescent="0.2">
      <c r="A12" s="3">
        <v>12</v>
      </c>
      <c r="B12" s="2" t="s">
        <v>269</v>
      </c>
      <c r="C12" s="2">
        <v>57.5</v>
      </c>
    </row>
    <row r="13" spans="1:3" x14ac:dyDescent="0.2">
      <c r="A13" s="3">
        <v>13</v>
      </c>
      <c r="B13" s="2" t="s">
        <v>265</v>
      </c>
      <c r="C13" s="2">
        <v>68</v>
      </c>
    </row>
    <row r="14" spans="1:3" x14ac:dyDescent="0.2">
      <c r="A14" s="3">
        <v>14</v>
      </c>
      <c r="B14" s="2" t="s">
        <v>264</v>
      </c>
      <c r="C14" s="2">
        <v>56.5</v>
      </c>
    </row>
    <row r="15" spans="1:3" x14ac:dyDescent="0.2">
      <c r="A15" s="3">
        <v>15</v>
      </c>
      <c r="B15" s="2" t="s">
        <v>267</v>
      </c>
      <c r="C15" s="2">
        <v>51</v>
      </c>
    </row>
    <row r="16" spans="1:3" x14ac:dyDescent="0.2">
      <c r="A16" s="3">
        <v>16</v>
      </c>
      <c r="B16" s="2" t="s">
        <v>259</v>
      </c>
      <c r="C16" s="2">
        <v>25.5</v>
      </c>
    </row>
    <row r="17" spans="1:2" x14ac:dyDescent="0.2">
      <c r="A17" s="2"/>
      <c r="B17" s="2"/>
    </row>
    <row r="18" spans="1:2" x14ac:dyDescent="0.2">
      <c r="A18" s="2"/>
      <c r="B18" s="2"/>
    </row>
  </sheetData>
  <sortState xmlns:xlrd2="http://schemas.microsoft.com/office/spreadsheetml/2017/richdata2" ref="A1:C16">
    <sortCondition ref="A1:A16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pinmoney</vt:lpstr>
      <vt:lpstr>actual money awards</vt:lpstr>
      <vt:lpstr>6_over_avg</vt:lpstr>
      <vt:lpstr>sweeper night</vt:lpstr>
      <vt:lpstr>actual money awards Example</vt:lpstr>
      <vt:lpstr>actual money awards 04-17-24</vt:lpstr>
      <vt:lpstr>Sheet1</vt:lpstr>
      <vt:lpstr>Sheet2</vt:lpstr>
      <vt:lpstr>pinmoney!Print_Area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cp:lastPrinted>2025-04-12T23:19:44Z</cp:lastPrinted>
  <dcterms:created xsi:type="dcterms:W3CDTF">1999-04-21T04:55:17Z</dcterms:created>
  <dcterms:modified xsi:type="dcterms:W3CDTF">2025-04-12T23:42:49Z</dcterms:modified>
</cp:coreProperties>
</file>